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sui\Desktop\「Excelによるアンケート分析」Excelデータ等\"/>
    </mc:Choice>
  </mc:AlternateContent>
  <xr:revisionPtr revIDLastSave="0" documentId="13_ncr:1_{34BCD2AB-75BD-42A6-91A5-271BF0FE72B5}" xr6:coauthVersionLast="47" xr6:coauthVersionMax="47" xr10:uidLastSave="{00000000-0000-0000-0000-000000000000}"/>
  <bookViews>
    <workbookView xWindow="2400" yWindow="0" windowWidth="22035" windowHeight="12765" firstSheet="1" activeTab="5" xr2:uid="{23434F42-081B-4123-83A9-3771CA020696}"/>
  </bookViews>
  <sheets>
    <sheet name="例題6-1" sheetId="6" r:id="rId1"/>
    <sheet name="例題6-2(McNemar検定)" sheetId="5" r:id="rId2"/>
    <sheet name="例題6-2(二項検定)" sheetId="4" r:id="rId3"/>
    <sheet name="例題6-3" sheetId="3" r:id="rId4"/>
    <sheet name="例題6-4(2×M分割表)" sheetId="2" r:id="rId5"/>
    <sheet name="例題6-5(L×M分割表)" sheetId="1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6" l="1"/>
  <c r="D4" i="6"/>
  <c r="B5" i="6"/>
  <c r="C5" i="6"/>
  <c r="D5" i="6"/>
  <c r="G10" i="6" s="1"/>
  <c r="G13" i="6" s="1"/>
  <c r="G9" i="6"/>
  <c r="G12" i="6" s="1"/>
  <c r="G11" i="6"/>
  <c r="D3" i="5"/>
  <c r="D4" i="5"/>
  <c r="B5" i="5"/>
  <c r="C5" i="5"/>
  <c r="D5" i="5"/>
  <c r="G9" i="5"/>
  <c r="G10" i="5"/>
  <c r="G11" i="5"/>
  <c r="C4" i="4"/>
  <c r="C7" i="4"/>
  <c r="C11" i="4" s="1"/>
  <c r="C8" i="4"/>
  <c r="C9" i="4"/>
  <c r="D11" i="4"/>
  <c r="C12" i="4"/>
  <c r="D12" i="4"/>
  <c r="D13" i="4"/>
  <c r="F2" i="3"/>
  <c r="D10" i="3" s="1"/>
  <c r="F3" i="3"/>
  <c r="F4" i="3"/>
  <c r="F5" i="3"/>
  <c r="C13" i="3" s="1"/>
  <c r="B6" i="3"/>
  <c r="B10" i="3" s="1"/>
  <c r="C6" i="3"/>
  <c r="D6" i="3"/>
  <c r="E6" i="3"/>
  <c r="F6" i="3"/>
  <c r="D11" i="3" s="1"/>
  <c r="E11" i="3"/>
  <c r="E12" i="3"/>
  <c r="E13" i="3"/>
  <c r="E18" i="3"/>
  <c r="E19" i="3"/>
  <c r="E20" i="3"/>
  <c r="C23" i="3"/>
  <c r="E30" i="3"/>
  <c r="E31" i="3"/>
  <c r="E32" i="3"/>
  <c r="E37" i="3"/>
  <c r="E38" i="3"/>
  <c r="E39" i="3"/>
  <c r="B5" i="2"/>
  <c r="B7" i="2" s="1"/>
  <c r="B6" i="2"/>
  <c r="B10" i="2"/>
  <c r="B11" i="2" s="1"/>
  <c r="C10" i="2"/>
  <c r="D10" i="2"/>
  <c r="E10" i="2"/>
  <c r="F10" i="2"/>
  <c r="B14" i="2"/>
  <c r="C14" i="2"/>
  <c r="D14" i="2"/>
  <c r="E14" i="2"/>
  <c r="F14" i="2"/>
  <c r="B6" i="1"/>
  <c r="B7" i="1"/>
  <c r="B8" i="1"/>
  <c r="B9" i="1"/>
  <c r="B10" i="1"/>
  <c r="B11" i="1"/>
  <c r="B12" i="1"/>
  <c r="B13" i="1"/>
  <c r="C13" i="1"/>
  <c r="D13" i="1"/>
  <c r="E13" i="1"/>
  <c r="F13" i="1"/>
  <c r="B14" i="1"/>
  <c r="C14" i="1"/>
  <c r="C15" i="1" s="1"/>
  <c r="D14" i="1"/>
  <c r="B15" i="1"/>
  <c r="B18" i="1" s="1"/>
  <c r="B16" i="1"/>
  <c r="B17" i="1"/>
  <c r="B22" i="1"/>
  <c r="B23" i="1" s="1"/>
  <c r="C22" i="1"/>
  <c r="D22" i="1"/>
  <c r="E22" i="1"/>
  <c r="F22" i="1"/>
  <c r="B25" i="1"/>
  <c r="C13" i="4" l="1"/>
  <c r="D30" i="3"/>
  <c r="D37" i="3" s="1"/>
  <c r="D18" i="3"/>
  <c r="B17" i="3"/>
  <c r="B29" i="3"/>
  <c r="B36" i="3" s="1"/>
  <c r="D17" i="3"/>
  <c r="D29" i="3"/>
  <c r="D36" i="3" s="1"/>
  <c r="C20" i="3"/>
  <c r="C32" i="3"/>
  <c r="C39" i="3" s="1"/>
  <c r="D13" i="3"/>
  <c r="C12" i="3"/>
  <c r="C11" i="3"/>
  <c r="C10" i="3"/>
  <c r="E10" i="3"/>
  <c r="D12" i="3"/>
  <c r="B13" i="3"/>
  <c r="B12" i="3"/>
  <c r="B11" i="3"/>
  <c r="B15" i="2"/>
  <c r="C11" i="2"/>
  <c r="B12" i="2"/>
  <c r="B13" i="2" s="1"/>
  <c r="B8" i="2"/>
  <c r="B17" i="2" s="1"/>
  <c r="E15" i="1"/>
  <c r="C17" i="1"/>
  <c r="C18" i="1"/>
  <c r="C16" i="1"/>
  <c r="D15" i="1"/>
  <c r="E14" i="1"/>
  <c r="B18" i="3" l="1"/>
  <c r="B30" i="3"/>
  <c r="B37" i="3" s="1"/>
  <c r="E17" i="3"/>
  <c r="E29" i="3"/>
  <c r="E36" i="3" s="1"/>
  <c r="D32" i="3"/>
  <c r="D39" i="3" s="1"/>
  <c r="D20" i="3"/>
  <c r="B19" i="3"/>
  <c r="B31" i="3"/>
  <c r="B38" i="3" s="1"/>
  <c r="C17" i="3"/>
  <c r="C29" i="3"/>
  <c r="C36" i="3" s="1"/>
  <c r="E25" i="3"/>
  <c r="B20" i="3"/>
  <c r="B32" i="3"/>
  <c r="B39" i="3" s="1"/>
  <c r="C18" i="3"/>
  <c r="C30" i="3"/>
  <c r="C37" i="3" s="1"/>
  <c r="D19" i="3"/>
  <c r="D31" i="3"/>
  <c r="D38" i="3" s="1"/>
  <c r="C19" i="3"/>
  <c r="C31" i="3"/>
  <c r="C38" i="3" s="1"/>
  <c r="C22" i="3"/>
  <c r="C25" i="3" s="1"/>
  <c r="D11" i="2"/>
  <c r="D12" i="2"/>
  <c r="D13" i="2" s="1"/>
  <c r="C12" i="2"/>
  <c r="C13" i="2" s="1"/>
  <c r="B9" i="2"/>
  <c r="B18" i="2" s="1"/>
  <c r="E16" i="1"/>
  <c r="E17" i="1"/>
  <c r="E18" i="1"/>
  <c r="F14" i="1"/>
  <c r="F15" i="1"/>
  <c r="D16" i="1"/>
  <c r="D17" i="1"/>
  <c r="D18" i="1"/>
  <c r="E12" i="2" l="1"/>
  <c r="E13" i="2" s="1"/>
  <c r="E11" i="2"/>
  <c r="B19" i="1"/>
  <c r="D19" i="1" s="1"/>
  <c r="F18" i="1"/>
  <c r="B21" i="1" s="1"/>
  <c r="D21" i="1" s="1"/>
  <c r="F16" i="1"/>
  <c r="F17" i="1"/>
  <c r="B20" i="1" s="1"/>
  <c r="D20" i="1" s="1"/>
  <c r="F12" i="2" l="1"/>
  <c r="F13" i="2" s="1"/>
  <c r="B16" i="2" s="1"/>
  <c r="B19" i="2" s="1"/>
  <c r="B20" i="2" s="1"/>
  <c r="B21" i="2" s="1"/>
  <c r="F11" i="2"/>
  <c r="B24" i="1"/>
  <c r="B26" i="1" s="1"/>
</calcChain>
</file>

<file path=xl/sharedStrings.xml><?xml version="1.0" encoding="utf-8"?>
<sst xmlns="http://schemas.openxmlformats.org/spreadsheetml/2006/main" count="176" uniqueCount="90">
  <si>
    <t>有意確率</t>
    <rPh sb="0" eb="2">
      <t>ユウイ</t>
    </rPh>
    <rPh sb="2" eb="4">
      <t>カクリツ</t>
    </rPh>
    <phoneticPr fontId="1"/>
  </si>
  <si>
    <t>自由度</t>
    <rPh sb="0" eb="3">
      <t>ジユウド</t>
    </rPh>
    <phoneticPr fontId="1"/>
  </si>
  <si>
    <t>検定統計量</t>
    <rPh sb="0" eb="2">
      <t>ケンテイ</t>
    </rPh>
    <rPh sb="2" eb="5">
      <t>トウケイリョウ</t>
    </rPh>
    <phoneticPr fontId="1"/>
  </si>
  <si>
    <t>C</t>
    <phoneticPr fontId="1"/>
  </si>
  <si>
    <t>修正項</t>
    <rPh sb="0" eb="2">
      <t>シュウセイ</t>
    </rPh>
    <rPh sb="2" eb="3">
      <t>コウ</t>
    </rPh>
    <phoneticPr fontId="1"/>
  </si>
  <si>
    <t>R3＊R3/n</t>
    <phoneticPr fontId="1"/>
  </si>
  <si>
    <t>R3</t>
  </si>
  <si>
    <t>R2＊R2/n</t>
    <phoneticPr fontId="1"/>
  </si>
  <si>
    <t>R2</t>
  </si>
  <si>
    <t>R1＊R1/n</t>
    <phoneticPr fontId="1"/>
  </si>
  <si>
    <t>R1</t>
    <phoneticPr fontId="1"/>
  </si>
  <si>
    <t>順位和3</t>
    <rPh sb="0" eb="2">
      <t>ジュンイ</t>
    </rPh>
    <rPh sb="2" eb="3">
      <t>ワ</t>
    </rPh>
    <phoneticPr fontId="1"/>
  </si>
  <si>
    <t>順位和2</t>
    <rPh sb="0" eb="2">
      <t>ジュンイ</t>
    </rPh>
    <rPh sb="2" eb="3">
      <t>ワ</t>
    </rPh>
    <phoneticPr fontId="1"/>
  </si>
  <si>
    <t>順位和1</t>
    <rPh sb="0" eb="2">
      <t>ジュンイ</t>
    </rPh>
    <rPh sb="2" eb="3">
      <t>ワ</t>
    </rPh>
    <phoneticPr fontId="1"/>
  </si>
  <si>
    <t>平均順位</t>
    <rPh sb="0" eb="2">
      <t>ヘイキン</t>
    </rPh>
    <rPh sb="2" eb="4">
      <t>ジュンイ</t>
    </rPh>
    <phoneticPr fontId="1"/>
  </si>
  <si>
    <t>累計</t>
    <rPh sb="0" eb="2">
      <t>ルイケイ</t>
    </rPh>
    <phoneticPr fontId="1"/>
  </si>
  <si>
    <t>列計</t>
    <rPh sb="0" eb="1">
      <t>レツ</t>
    </rPh>
    <rPh sb="1" eb="2">
      <t>ケイ</t>
    </rPh>
    <phoneticPr fontId="1"/>
  </si>
  <si>
    <t>n3</t>
  </si>
  <si>
    <t>n2</t>
    <phoneticPr fontId="1"/>
  </si>
  <si>
    <t>n1</t>
    <phoneticPr fontId="1"/>
  </si>
  <si>
    <t>N</t>
    <phoneticPr fontId="1"/>
  </si>
  <si>
    <t>3行目計</t>
    <rPh sb="1" eb="2">
      <t>ギョウ</t>
    </rPh>
    <rPh sb="2" eb="3">
      <t>メ</t>
    </rPh>
    <rPh sb="3" eb="4">
      <t>ケイ</t>
    </rPh>
    <phoneticPr fontId="1"/>
  </si>
  <si>
    <t>2行目計</t>
    <rPh sb="1" eb="2">
      <t>ギョウ</t>
    </rPh>
    <rPh sb="2" eb="3">
      <t>メ</t>
    </rPh>
    <rPh sb="3" eb="4">
      <t>ケイ</t>
    </rPh>
    <phoneticPr fontId="1"/>
  </si>
  <si>
    <t>1行目計</t>
    <rPh sb="1" eb="2">
      <t>ギョウ</t>
    </rPh>
    <rPh sb="2" eb="3">
      <t>メ</t>
    </rPh>
    <rPh sb="3" eb="4">
      <t>ケイ</t>
    </rPh>
    <phoneticPr fontId="1"/>
  </si>
  <si>
    <t>ビジネスマン</t>
  </si>
  <si>
    <t>OL</t>
  </si>
  <si>
    <t>学生</t>
  </si>
  <si>
    <t>満足</t>
  </si>
  <si>
    <t>やや満足</t>
  </si>
  <si>
    <t>どちらともいえない</t>
    <phoneticPr fontId="1"/>
  </si>
  <si>
    <t>やや不満</t>
  </si>
  <si>
    <t>不満</t>
  </si>
  <si>
    <t>有意確率(両側)</t>
    <rPh sb="0" eb="2">
      <t>ユウイ</t>
    </rPh>
    <rPh sb="2" eb="4">
      <t>カクリツ</t>
    </rPh>
    <rPh sb="5" eb="7">
      <t>リョウガワ</t>
    </rPh>
    <phoneticPr fontId="1"/>
  </si>
  <si>
    <t>有意確率(片側)</t>
    <rPh sb="0" eb="2">
      <t>ユウイ</t>
    </rPh>
    <rPh sb="2" eb="4">
      <t>カクリツ</t>
    </rPh>
    <rPh sb="5" eb="7">
      <t>カタガワ</t>
    </rPh>
    <phoneticPr fontId="1"/>
  </si>
  <si>
    <t>V(W)</t>
    <phoneticPr fontId="1"/>
  </si>
  <si>
    <t>E(W)</t>
    <phoneticPr fontId="1"/>
  </si>
  <si>
    <t>W</t>
    <phoneticPr fontId="1"/>
  </si>
  <si>
    <t>順位和</t>
    <rPh sb="0" eb="2">
      <t>ジュンイ</t>
    </rPh>
    <rPh sb="2" eb="3">
      <t>ワ</t>
    </rPh>
    <phoneticPr fontId="1"/>
  </si>
  <si>
    <t>2行目計</t>
    <rPh sb="1" eb="3">
      <t>ギョウメ</t>
    </rPh>
    <rPh sb="3" eb="4">
      <t>ケイ</t>
    </rPh>
    <phoneticPr fontId="1"/>
  </si>
  <si>
    <t>1行目計</t>
    <rPh sb="1" eb="3">
      <t>ギョウメ</t>
    </rPh>
    <rPh sb="3" eb="4">
      <t>ケイ</t>
    </rPh>
    <phoneticPr fontId="1"/>
  </si>
  <si>
    <t>女</t>
  </si>
  <si>
    <t>男</t>
  </si>
  <si>
    <t>映画</t>
  </si>
  <si>
    <t>音楽</t>
  </si>
  <si>
    <t>読書</t>
  </si>
  <si>
    <t>スポーツ</t>
  </si>
  <si>
    <t>D</t>
  </si>
  <si>
    <t>C</t>
  </si>
  <si>
    <t>B</t>
  </si>
  <si>
    <t>A</t>
  </si>
  <si>
    <t>調整化残差の計算</t>
    <rPh sb="0" eb="2">
      <t>チョウセイ</t>
    </rPh>
    <rPh sb="2" eb="3">
      <t>カ</t>
    </rPh>
    <rPh sb="3" eb="5">
      <t>ザンサ</t>
    </rPh>
    <rPh sb="6" eb="8">
      <t>ケイサン</t>
    </rPh>
    <phoneticPr fontId="1"/>
  </si>
  <si>
    <t>標準化残差の計算</t>
    <rPh sb="0" eb="3">
      <t>ヒョウジュンカ</t>
    </rPh>
    <rPh sb="3" eb="5">
      <t>ザンサ</t>
    </rPh>
    <rPh sb="6" eb="8">
      <t>ケイサン</t>
    </rPh>
    <phoneticPr fontId="1"/>
  </si>
  <si>
    <r>
      <t>p</t>
    </r>
    <r>
      <rPr>
        <sz val="11"/>
        <color theme="1"/>
        <rFont val="游ゴシック"/>
        <family val="3"/>
        <charset val="128"/>
      </rPr>
      <t>値</t>
    </r>
    <rPh sb="1" eb="2">
      <t>チ</t>
    </rPh>
    <phoneticPr fontId="1"/>
  </si>
  <si>
    <t>α</t>
    <phoneticPr fontId="1"/>
  </si>
  <si>
    <t>有意水準</t>
    <rPh sb="0" eb="2">
      <t>ユウイ</t>
    </rPh>
    <rPh sb="2" eb="4">
      <t>スイジュン</t>
    </rPh>
    <phoneticPr fontId="1"/>
  </si>
  <si>
    <t>φ</t>
    <phoneticPr fontId="1"/>
  </si>
  <si>
    <r>
      <rPr>
        <i/>
        <sz val="11"/>
        <color theme="1"/>
        <rFont val="Times New Roman"/>
        <family val="1"/>
      </rPr>
      <t>χ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游ゴシック"/>
        <family val="3"/>
        <charset val="128"/>
      </rPr>
      <t>値</t>
    </r>
    <rPh sb="2" eb="3">
      <t>アタイ</t>
    </rPh>
    <phoneticPr fontId="1"/>
  </si>
  <si>
    <t>統計量の計算</t>
    <rPh sb="0" eb="3">
      <t>トウケイリョウ</t>
    </rPh>
    <rPh sb="4" eb="6">
      <t>ケイサン</t>
    </rPh>
    <phoneticPr fontId="1"/>
  </si>
  <si>
    <t>期待値の計算</t>
    <rPh sb="0" eb="3">
      <t>キタイチ</t>
    </rPh>
    <rPh sb="4" eb="6">
      <t>ケイサン</t>
    </rPh>
    <phoneticPr fontId="1"/>
  </si>
  <si>
    <t>合計</t>
    <rPh sb="0" eb="2">
      <t>ゴウケイ</t>
    </rPh>
    <phoneticPr fontId="1"/>
  </si>
  <si>
    <t>有意確率(片側)；下</t>
    <rPh sb="0" eb="2">
      <t>ユウイ</t>
    </rPh>
    <rPh sb="2" eb="4">
      <t>カクリツ</t>
    </rPh>
    <rPh sb="5" eb="7">
      <t>カタガワ</t>
    </rPh>
    <rPh sb="9" eb="10">
      <t>シタ</t>
    </rPh>
    <phoneticPr fontId="1"/>
  </si>
  <si>
    <t>有意確率(片側)；上</t>
    <rPh sb="0" eb="2">
      <t>ユウイ</t>
    </rPh>
    <rPh sb="2" eb="4">
      <t>カクリツ</t>
    </rPh>
    <rPh sb="5" eb="7">
      <t>カタガワ</t>
    </rPh>
    <rPh sb="9" eb="10">
      <t>ウエ</t>
    </rPh>
    <phoneticPr fontId="1"/>
  </si>
  <si>
    <r>
      <t>Pr</t>
    </r>
    <r>
      <rPr>
        <sz val="11"/>
        <color theme="1"/>
        <rFont val="游ゴシック"/>
        <family val="3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1"/>
        <scheme val="minor"/>
      </rPr>
      <t>&lt;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3"/>
        <charset val="128"/>
        <scheme val="minor"/>
      </rPr>
      <t>)</t>
    </r>
    <phoneticPr fontId="1"/>
  </si>
  <si>
    <t>発生確率</t>
    <rPh sb="0" eb="2">
      <t>ハッセイ</t>
    </rPh>
    <rPh sb="2" eb="4">
      <t>カクリツ</t>
    </rPh>
    <phoneticPr fontId="1"/>
  </si>
  <si>
    <r>
      <t>Pr</t>
    </r>
    <r>
      <rPr>
        <sz val="11"/>
        <color theme="1"/>
        <rFont val="游ゴシック"/>
        <family val="3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1"/>
        <scheme val="minor"/>
      </rPr>
      <t>=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3"/>
        <charset val="128"/>
        <scheme val="minor"/>
      </rPr>
      <t>)</t>
    </r>
    <phoneticPr fontId="1"/>
  </si>
  <si>
    <r>
      <t>Pr</t>
    </r>
    <r>
      <rPr>
        <sz val="11"/>
        <color theme="1"/>
        <rFont val="游ゴシック"/>
        <family val="3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3"/>
        <charset val="128"/>
        <scheme val="minor"/>
      </rPr>
      <t>&gt;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3"/>
        <charset val="128"/>
        <scheme val="minor"/>
      </rPr>
      <t>)</t>
    </r>
  </si>
  <si>
    <r>
      <t>π</t>
    </r>
    <r>
      <rPr>
        <vertAlign val="subscript"/>
        <sz val="11"/>
        <color theme="1"/>
        <rFont val="Times New Roman"/>
        <family val="1"/>
      </rPr>
      <t>0</t>
    </r>
    <phoneticPr fontId="1"/>
  </si>
  <si>
    <t>仮説の値</t>
    <rPh sb="0" eb="2">
      <t>カセツ</t>
    </rPh>
    <rPh sb="3" eb="4">
      <t>アタイ</t>
    </rPh>
    <phoneticPr fontId="1"/>
  </si>
  <si>
    <r>
      <t>π</t>
    </r>
    <r>
      <rPr>
        <vertAlign val="superscript"/>
        <sz val="11"/>
        <color theme="1"/>
        <rFont val="Times New Roman"/>
        <family val="1"/>
      </rPr>
      <t>^</t>
    </r>
    <phoneticPr fontId="1"/>
  </si>
  <si>
    <t>比率</t>
    <rPh sb="0" eb="2">
      <t>ヒリツ</t>
    </rPh>
    <phoneticPr fontId="1"/>
  </si>
  <si>
    <r>
      <t>n</t>
    </r>
    <r>
      <rPr>
        <sz val="11"/>
        <color theme="1"/>
        <rFont val="游ゴシック"/>
        <family val="3"/>
        <charset val="128"/>
        <scheme val="minor"/>
      </rPr>
      <t>-</t>
    </r>
    <r>
      <rPr>
        <i/>
        <sz val="11"/>
        <color theme="1"/>
        <rFont val="Times New Roman"/>
        <family val="1"/>
      </rPr>
      <t>m</t>
    </r>
  </si>
  <si>
    <t>非出現数</t>
    <rPh sb="0" eb="1">
      <t>ヒ</t>
    </rPh>
    <rPh sb="1" eb="3">
      <t>シュツゲン</t>
    </rPh>
    <rPh sb="3" eb="4">
      <t>スウ</t>
    </rPh>
    <phoneticPr fontId="1"/>
  </si>
  <si>
    <t>m</t>
    <phoneticPr fontId="1"/>
  </si>
  <si>
    <t>出現数</t>
    <rPh sb="0" eb="2">
      <t>シュツゲン</t>
    </rPh>
    <rPh sb="2" eb="3">
      <t>スウ</t>
    </rPh>
    <phoneticPr fontId="1"/>
  </si>
  <si>
    <t>n</t>
    <phoneticPr fontId="1"/>
  </si>
  <si>
    <t>サンプルサイズ</t>
    <phoneticPr fontId="1"/>
  </si>
  <si>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游ゴシック"/>
        <family val="2"/>
        <charset val="128"/>
        <scheme val="minor"/>
      </rPr>
      <t>値</t>
    </r>
  </si>
  <si>
    <r>
      <rPr>
        <i/>
        <sz val="11"/>
        <color theme="1"/>
        <rFont val="Times New Roman"/>
        <family val="1"/>
      </rPr>
      <t>χ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φ</t>
    </r>
    <r>
      <rPr>
        <sz val="11"/>
        <color theme="1"/>
        <rFont val="游ゴシック"/>
        <family val="3"/>
        <charset val="128"/>
      </rPr>
      <t>，</t>
    </r>
    <r>
      <rPr>
        <i/>
        <sz val="11"/>
        <color theme="1"/>
        <rFont val="Times New Roman"/>
        <family val="1"/>
      </rPr>
      <t>α</t>
    </r>
    <r>
      <rPr>
        <sz val="11"/>
        <color theme="1"/>
        <rFont val="Times New Roman"/>
        <family val="1"/>
      </rPr>
      <t>)</t>
    </r>
    <phoneticPr fontId="1"/>
  </si>
  <si>
    <t>棄却値</t>
    <rPh sb="0" eb="2">
      <t>キキャク</t>
    </rPh>
    <rPh sb="2" eb="3">
      <t>アタイ</t>
    </rPh>
    <phoneticPr fontId="1"/>
  </si>
  <si>
    <t>計</t>
    <rPh sb="0" eb="1">
      <t>ケイ</t>
    </rPh>
    <phoneticPr fontId="1"/>
  </si>
  <si>
    <t>notB</t>
  </si>
  <si>
    <t>デスクトップパソコン</t>
    <phoneticPr fontId="1"/>
  </si>
  <si>
    <t>ノートパソコン</t>
    <phoneticPr fontId="1"/>
  </si>
  <si>
    <t>notA</t>
  </si>
  <si>
    <t>他方持っていない</t>
    <rPh sb="0" eb="2">
      <t>タホウ</t>
    </rPh>
    <rPh sb="2" eb="3">
      <t>モ</t>
    </rPh>
    <phoneticPr fontId="1"/>
  </si>
  <si>
    <t>両方持っている</t>
    <rPh sb="0" eb="2">
      <t>リョウホウ</t>
    </rPh>
    <rPh sb="2" eb="3">
      <t>モ</t>
    </rPh>
    <phoneticPr fontId="1"/>
  </si>
  <si>
    <t>2×2分割表</t>
    <rPh sb="3" eb="5">
      <t>ブンカツ</t>
    </rPh>
    <rPh sb="5" eb="6">
      <t>ヒョウ</t>
    </rPh>
    <phoneticPr fontId="1"/>
  </si>
  <si>
    <t>イェーツの修正後</t>
    <rPh sb="5" eb="7">
      <t>シュウセイ</t>
    </rPh>
    <rPh sb="7" eb="8">
      <t>ゴ</t>
    </rPh>
    <phoneticPr fontId="1"/>
  </si>
  <si>
    <t>知っている</t>
  </si>
  <si>
    <t>知らない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</si>
</sst>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"/>
    <numFmt numFmtId="177" formatCode="0.000"/>
    <numFmt numFmtId="178" formatCode="0.0000_ "/>
    <numFmt numFmtId="179" formatCode="#,##0.0000;[Red]\-#,##0.0000"/>
    <numFmt numFmtId="180" formatCode="0.0000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游ゴシック"/>
      <family val="3"/>
      <charset val="128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游ゴシック"/>
      <family val="1"/>
      <scheme val="minor"/>
    </font>
    <font>
      <vertAlign val="subscript"/>
      <sz val="11"/>
      <color theme="1"/>
      <name val="Times New Roman"/>
      <family val="1"/>
    </font>
    <font>
      <sz val="11"/>
      <color theme="1"/>
      <name val="游ゴシック"/>
      <family val="1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7" fontId="0" fillId="0" borderId="14" xfId="0" applyNumberFormat="1" applyBorder="1">
      <alignment vertical="center"/>
    </xf>
    <xf numFmtId="0" fontId="0" fillId="0" borderId="14" xfId="0" applyBorder="1">
      <alignment vertical="center"/>
    </xf>
    <xf numFmtId="176" fontId="0" fillId="0" borderId="15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176" fontId="0" fillId="0" borderId="12" xfId="0" applyNumberFormat="1" applyBorder="1">
      <alignment vertical="center"/>
    </xf>
    <xf numFmtId="178" fontId="0" fillId="0" borderId="0" xfId="0" applyNumberFormat="1">
      <alignment vertical="center"/>
    </xf>
    <xf numFmtId="179" fontId="3" fillId="0" borderId="1" xfId="1" applyNumberFormat="1" applyFont="1" applyBorder="1">
      <alignment vertical="center"/>
    </xf>
    <xf numFmtId="0" fontId="4" fillId="0" borderId="10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0" xfId="0" applyFont="1">
      <alignment vertical="center"/>
    </xf>
    <xf numFmtId="176" fontId="0" fillId="0" borderId="5" xfId="0" applyNumberFormat="1" applyBorder="1">
      <alignment vertical="center"/>
    </xf>
    <xf numFmtId="0" fontId="6" fillId="0" borderId="11" xfId="0" applyFont="1" applyBorder="1">
      <alignment vertical="center"/>
    </xf>
    <xf numFmtId="180" fontId="0" fillId="0" borderId="0" xfId="0" applyNumberFormat="1">
      <alignment vertical="center"/>
    </xf>
    <xf numFmtId="180" fontId="0" fillId="0" borderId="1" xfId="0" applyNumberFormat="1" applyBorder="1">
      <alignment vertical="center"/>
    </xf>
    <xf numFmtId="180" fontId="0" fillId="0" borderId="3" xfId="0" applyNumberFormat="1" applyBorder="1">
      <alignment vertical="center"/>
    </xf>
    <xf numFmtId="180" fontId="0" fillId="0" borderId="5" xfId="0" applyNumberFormat="1" applyBorder="1">
      <alignment vertical="center"/>
    </xf>
    <xf numFmtId="0" fontId="4" fillId="0" borderId="11" xfId="0" applyFont="1" applyBorder="1">
      <alignment vertical="center"/>
    </xf>
    <xf numFmtId="176" fontId="0" fillId="0" borderId="3" xfId="0" applyNumberFormat="1" applyBorder="1">
      <alignment vertical="center"/>
    </xf>
    <xf numFmtId="0" fontId="10" fillId="0" borderId="10" xfId="0" applyFont="1" applyBorder="1">
      <alignment vertical="center"/>
    </xf>
    <xf numFmtId="0" fontId="6" fillId="0" borderId="0" xfId="0" applyFont="1">
      <alignment vertical="center"/>
    </xf>
    <xf numFmtId="0" fontId="1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商品</a:t>
            </a:r>
            <a:r>
              <a:rPr lang="en-US" altLang="ja-JP" sz="1050">
                <a:latin typeface="+mn-ea"/>
                <a:ea typeface="+mn-ea"/>
              </a:rPr>
              <a:t>W</a:t>
            </a:r>
            <a:r>
              <a:rPr lang="ja-JP" altLang="en-US" sz="1050">
                <a:latin typeface="+mn-ea"/>
                <a:ea typeface="+mn-ea"/>
              </a:rPr>
              <a:t>を知っているか（</a:t>
            </a:r>
            <a:r>
              <a:rPr lang="en-US" altLang="ja-JP" sz="1050">
                <a:latin typeface="+mn-ea"/>
                <a:ea typeface="+mn-ea"/>
              </a:rPr>
              <a:t>1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'例題6-1'!$B$2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'例題6-1'!$A$3:$A$4</c:f>
              <c:strCache>
                <c:ptCount val="2"/>
                <c:pt idx="0">
                  <c:v>知らない</c:v>
                </c:pt>
                <c:pt idx="1">
                  <c:v>知っている</c:v>
                </c:pt>
              </c:strCache>
            </c:strRef>
          </c:cat>
          <c:val>
            <c:numRef>
              <c:f>'例題6-1'!$B$3:$B$4</c:f>
              <c:numCache>
                <c:formatCode>General</c:formatCode>
                <c:ptCount val="2"/>
                <c:pt idx="0">
                  <c:v>457</c:v>
                </c:pt>
                <c:pt idx="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84-48B6-8F5F-51E764506363}"/>
            </c:ext>
          </c:extLst>
        </c:ser>
        <c:ser>
          <c:idx val="1"/>
          <c:order val="1"/>
          <c:tx>
            <c:strRef>
              <c:f>'例題6-1'!$C$2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'例題6-1'!$A$3:$A$4</c:f>
              <c:strCache>
                <c:ptCount val="2"/>
                <c:pt idx="0">
                  <c:v>知らない</c:v>
                </c:pt>
                <c:pt idx="1">
                  <c:v>知っている</c:v>
                </c:pt>
              </c:strCache>
            </c:strRef>
          </c:cat>
          <c:val>
            <c:numRef>
              <c:f>'例題6-1'!$C$3:$C$4</c:f>
              <c:numCache>
                <c:formatCode>General</c:formatCode>
                <c:ptCount val="2"/>
                <c:pt idx="0">
                  <c:v>446</c:v>
                </c:pt>
                <c:pt idx="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84-48B6-8F5F-51E764506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en-US" altLang="ja-JP"/>
              <a:t>OL</a:t>
            </a:r>
            <a:endParaRPr lang="ja-JP" altLang="en-US"/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'例題6-5(L×M分割表)'!$A$3</c:f>
              <c:strCache>
                <c:ptCount val="1"/>
                <c:pt idx="0">
                  <c:v>OL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'例題6-5(L×M分割表)'!$B$1:$F$1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'例題6-5(L×M分割表)'!$B$3:$F$3</c:f>
              <c:numCache>
                <c:formatCode>General</c:formatCode>
                <c:ptCount val="5"/>
                <c:pt idx="0">
                  <c:v>7</c:v>
                </c:pt>
                <c:pt idx="1">
                  <c:v>8</c:v>
                </c:pt>
                <c:pt idx="2">
                  <c:v>15</c:v>
                </c:pt>
                <c:pt idx="3">
                  <c:v>14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A-40AD-885E-F61A15FE7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ビジネスマン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'例題6-5(L×M分割表)'!$A$4</c:f>
              <c:strCache>
                <c:ptCount val="1"/>
                <c:pt idx="0">
                  <c:v>ビジネスマン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'例題6-5(L×M分割表)'!$B$1:$F$1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'例題6-5(L×M分割表)'!$B$4:$F$4</c:f>
              <c:numCache>
                <c:formatCode>General</c:formatCode>
                <c:ptCount val="5"/>
                <c:pt idx="0">
                  <c:v>15</c:v>
                </c:pt>
                <c:pt idx="1">
                  <c:v>11</c:v>
                </c:pt>
                <c:pt idx="2">
                  <c:v>13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9A-4649-B7E3-F12D151EB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職種と満足度の帯グラフ</a:t>
            </a:r>
            <a:endParaRPr lang="ja-JP" sz="1050"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36679355412340764"/>
          <c:y val="4.31303715403289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5952370067469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'例題6-5(L×M分割表)'!$B$1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2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'例題6-5(L×M分割表)'!$A$2:$A$4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'例題6-5(L×M分割表)'!$B$2:$B$4</c:f>
              <c:numCache>
                <c:formatCode>General</c:formatCode>
                <c:ptCount val="3"/>
                <c:pt idx="0">
                  <c:v>6</c:v>
                </c:pt>
                <c:pt idx="1">
                  <c:v>7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ED-4B32-B514-631267C126C5}"/>
            </c:ext>
          </c:extLst>
        </c:ser>
        <c:ser>
          <c:idx val="1"/>
          <c:order val="1"/>
          <c:tx>
            <c:strRef>
              <c:f>'例題6-5(L×M分割表)'!$C$1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'例題6-5(L×M分割表)'!$A$2:$A$4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'例題6-5(L×M分割表)'!$C$2:$C$4</c:f>
              <c:numCache>
                <c:formatCode>General</c:formatCode>
                <c:ptCount val="3"/>
                <c:pt idx="0">
                  <c:v>11</c:v>
                </c:pt>
                <c:pt idx="1">
                  <c:v>8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D-4B32-B514-631267C126C5}"/>
            </c:ext>
          </c:extLst>
        </c:ser>
        <c:ser>
          <c:idx val="2"/>
          <c:order val="2"/>
          <c:tx>
            <c:strRef>
              <c:f>'例題6-5(L×M分割表)'!$D$1</c:f>
              <c:strCache>
                <c:ptCount val="1"/>
                <c:pt idx="0">
                  <c:v>どちらともいえない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'例題6-5(L×M分割表)'!$A$2:$A$4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'例題6-5(L×M分割表)'!$D$2:$D$4</c:f>
              <c:numCache>
                <c:formatCode>General</c:formatCode>
                <c:ptCount val="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ED-4B32-B514-631267C126C5}"/>
            </c:ext>
          </c:extLst>
        </c:ser>
        <c:ser>
          <c:idx val="3"/>
          <c:order val="3"/>
          <c:tx>
            <c:strRef>
              <c:f>'例題6-5(L×M分割表)'!$E$1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'例題6-5(L×M分割表)'!$A$2:$A$4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'例題6-5(L×M分割表)'!$E$2:$E$4</c:f>
              <c:numCache>
                <c:formatCode>General</c:formatCode>
                <c:ptCount val="3"/>
                <c:pt idx="0">
                  <c:v>6</c:v>
                </c:pt>
                <c:pt idx="1">
                  <c:v>14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ED-4B32-B514-631267C126C5}"/>
            </c:ext>
          </c:extLst>
        </c:ser>
        <c:ser>
          <c:idx val="4"/>
          <c:order val="4"/>
          <c:tx>
            <c:strRef>
              <c:f>'例題6-5(L×M分割表)'!$F$1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'例題6-5(L×M分割表)'!$A$2:$A$4</c:f>
              <c:strCache>
                <c:ptCount val="3"/>
                <c:pt idx="0">
                  <c:v>学生</c:v>
                </c:pt>
                <c:pt idx="1">
                  <c:v>OL</c:v>
                </c:pt>
                <c:pt idx="2">
                  <c:v>ビジネスマン</c:v>
                </c:pt>
              </c:strCache>
            </c:strRef>
          </c:cat>
          <c:val>
            <c:numRef>
              <c:f>'例題6-5(L×M分割表)'!$F$2:$F$4</c:f>
              <c:numCache>
                <c:formatCode>General</c:formatCode>
                <c:ptCount val="3"/>
                <c:pt idx="0">
                  <c:v>11</c:v>
                </c:pt>
                <c:pt idx="1">
                  <c:v>6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ED-4B32-B514-631267C12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8038826277251"/>
          <c:y val="0.84717506515925456"/>
          <c:w val="0.72919599870361074"/>
          <c:h val="0.1296008886267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商品</a:t>
            </a:r>
            <a:r>
              <a:rPr lang="en-US" altLang="ja-JP" sz="1050">
                <a:latin typeface="+mn-ea"/>
                <a:ea typeface="+mn-ea"/>
              </a:rPr>
              <a:t>W</a:t>
            </a:r>
            <a:r>
              <a:rPr lang="ja-JP" altLang="en-US" sz="1050">
                <a:latin typeface="+mn-ea"/>
                <a:ea typeface="+mn-ea"/>
              </a:rPr>
              <a:t>を知っているか（</a:t>
            </a:r>
            <a:r>
              <a:rPr lang="en-US" altLang="ja-JP" sz="1050">
                <a:latin typeface="+mn-ea"/>
                <a:ea typeface="+mn-ea"/>
              </a:rPr>
              <a:t>2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'例題6-1'!$A$3</c:f>
              <c:strCache>
                <c:ptCount val="1"/>
                <c:pt idx="0">
                  <c:v>知らない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'例題6-1'!$B$2:$C$2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'例題6-1'!$B$3:$C$3</c:f>
              <c:numCache>
                <c:formatCode>General</c:formatCode>
                <c:ptCount val="2"/>
                <c:pt idx="0">
                  <c:v>457</c:v>
                </c:pt>
                <c:pt idx="1">
                  <c:v>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5B-429A-86D4-E4DB9BAA1F76}"/>
            </c:ext>
          </c:extLst>
        </c:ser>
        <c:ser>
          <c:idx val="1"/>
          <c:order val="1"/>
          <c:tx>
            <c:strRef>
              <c:f>'例題6-1'!$A$4</c:f>
              <c:strCache>
                <c:ptCount val="1"/>
                <c:pt idx="0">
                  <c:v>知っている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'例題6-1'!$B$2:$C$2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'例題6-1'!$B$4:$C$4</c:f>
              <c:numCache>
                <c:formatCode>General</c:formatCode>
                <c:ptCount val="2"/>
                <c:pt idx="0">
                  <c:v>43</c:v>
                </c:pt>
                <c:pt idx="1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5B-429A-86D4-E4DB9BAA1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所有状況</a:t>
            </a:r>
            <a:endParaRPr lang="ja-JP" sz="1050"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4618989331701287"/>
          <c:y val="2.4853804507540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06878371938815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'例題6-2(McNemar検定)'!$K$1</c:f>
              <c:strCache>
                <c:ptCount val="1"/>
                <c:pt idx="0">
                  <c:v>両方持っている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'例題6-2(McNemar検定)'!$J$2:$J$3</c:f>
              <c:strCache>
                <c:ptCount val="2"/>
                <c:pt idx="0">
                  <c:v>ノートパソコン</c:v>
                </c:pt>
                <c:pt idx="1">
                  <c:v>デスクトップパソコン</c:v>
                </c:pt>
              </c:strCache>
            </c:strRef>
          </c:cat>
          <c:val>
            <c:numRef>
              <c:f>'例題6-2(McNemar検定)'!$K$2:$K$3</c:f>
              <c:numCache>
                <c:formatCode>General</c:formatCode>
                <c:ptCount val="2"/>
                <c:pt idx="0">
                  <c:v>80</c:v>
                </c:pt>
                <c:pt idx="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9-48E2-8F1F-5006BADFF6F0}"/>
            </c:ext>
          </c:extLst>
        </c:ser>
        <c:ser>
          <c:idx val="1"/>
          <c:order val="1"/>
          <c:tx>
            <c:strRef>
              <c:f>'例題6-2(McNemar検定)'!$L$1</c:f>
              <c:strCache>
                <c:ptCount val="1"/>
                <c:pt idx="0">
                  <c:v>他方持っていない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'例題6-2(McNemar検定)'!$J$2:$J$3</c:f>
              <c:strCache>
                <c:ptCount val="2"/>
                <c:pt idx="0">
                  <c:v>ノートパソコン</c:v>
                </c:pt>
                <c:pt idx="1">
                  <c:v>デスクトップパソコン</c:v>
                </c:pt>
              </c:strCache>
            </c:strRef>
          </c:cat>
          <c:val>
            <c:numRef>
              <c:f>'例題6-2(McNemar検定)'!$L$2:$L$3</c:f>
              <c:numCache>
                <c:formatCode>General</c:formatCode>
                <c:ptCount val="2"/>
                <c:pt idx="0">
                  <c:v>40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9-48E2-8F1F-5006BADFF6F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53437496249895"/>
          <c:y val="0.90032287114280862"/>
          <c:w val="0.70707943458780487"/>
          <c:h val="7.0681023598393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クラスと趣味の帯グラフ（</a:t>
            </a:r>
            <a:r>
              <a:rPr lang="en-US" altLang="ja-JP" sz="1050">
                <a:latin typeface="+mn-ea"/>
                <a:ea typeface="+mn-ea"/>
              </a:rPr>
              <a:t>1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'例題6-3'!$A$2</c:f>
              <c:strCache>
                <c:ptCount val="1"/>
                <c:pt idx="0">
                  <c:v>スポーツ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'例題6-3'!$B$1:$E$1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'例題6-3'!$B$2:$E$2</c:f>
              <c:numCache>
                <c:formatCode>General</c:formatCode>
                <c:ptCount val="4"/>
                <c:pt idx="0">
                  <c:v>20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E-4B3C-9CB1-5A2FC5432B64}"/>
            </c:ext>
          </c:extLst>
        </c:ser>
        <c:ser>
          <c:idx val="1"/>
          <c:order val="1"/>
          <c:tx>
            <c:strRef>
              <c:f>'例題6-3'!$A$3</c:f>
              <c:strCache>
                <c:ptCount val="1"/>
                <c:pt idx="0">
                  <c:v>読書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'例題6-3'!$B$1:$E$1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'例題6-3'!$B$3:$E$3</c:f>
              <c:numCache>
                <c:formatCode>General</c:formatCode>
                <c:ptCount val="4"/>
                <c:pt idx="0">
                  <c:v>6</c:v>
                </c:pt>
                <c:pt idx="1">
                  <c:v>33</c:v>
                </c:pt>
                <c:pt idx="2">
                  <c:v>14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E-4B3C-9CB1-5A2FC5432B64}"/>
            </c:ext>
          </c:extLst>
        </c:ser>
        <c:ser>
          <c:idx val="2"/>
          <c:order val="2"/>
          <c:tx>
            <c:strRef>
              <c:f>'例題6-3'!$A$4</c:f>
              <c:strCache>
                <c:ptCount val="1"/>
                <c:pt idx="0">
                  <c:v>音楽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'例題6-3'!$B$1:$E$1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'例題6-3'!$B$4:$E$4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29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9E-4B3C-9CB1-5A2FC5432B64}"/>
            </c:ext>
          </c:extLst>
        </c:ser>
        <c:ser>
          <c:idx val="3"/>
          <c:order val="3"/>
          <c:tx>
            <c:strRef>
              <c:f>'例題6-3'!$A$5</c:f>
              <c:strCache>
                <c:ptCount val="1"/>
                <c:pt idx="0">
                  <c:v>映画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'例題6-3'!$B$1:$E$1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'例題6-3'!$B$5:$E$5</c:f>
              <c:numCache>
                <c:formatCode>General</c:formatCode>
                <c:ptCount val="4"/>
                <c:pt idx="0">
                  <c:v>8</c:v>
                </c:pt>
                <c:pt idx="1">
                  <c:v>8</c:v>
                </c:pt>
                <c:pt idx="2">
                  <c:v>10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9E-4B3C-9CB1-5A2FC543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クラスと趣味の帯グラフ（</a:t>
            </a:r>
            <a:r>
              <a:rPr lang="en-US" altLang="ja-JP" sz="1050">
                <a:latin typeface="+mn-ea"/>
                <a:ea typeface="+mn-ea"/>
              </a:rPr>
              <a:t>2</a:t>
            </a:r>
            <a:r>
              <a:rPr lang="ja-JP" altLang="en-US" sz="1050">
                <a:latin typeface="+mn-ea"/>
                <a:ea typeface="+mn-ea"/>
              </a:rPr>
              <a:t>）</a:t>
            </a:r>
            <a:endParaRPr lang="ja-JP" sz="1050">
              <a:latin typeface="+mn-ea"/>
              <a:ea typeface="+mn-ea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'例題6-3'!$B$1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'例題6-3'!$A$2:$A$5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'例題6-3'!$B$2:$B$5</c:f>
              <c:numCache>
                <c:formatCode>General</c:formatCode>
                <c:ptCount val="4"/>
                <c:pt idx="0">
                  <c:v>20</c:v>
                </c:pt>
                <c:pt idx="1">
                  <c:v>6</c:v>
                </c:pt>
                <c:pt idx="2">
                  <c:v>9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BF-483A-984E-3FD7380B2EAA}"/>
            </c:ext>
          </c:extLst>
        </c:ser>
        <c:ser>
          <c:idx val="1"/>
          <c:order val="1"/>
          <c:tx>
            <c:strRef>
              <c:f>'例題6-3'!$C$1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'例題6-3'!$A$2:$A$5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'例題6-3'!$C$2:$C$5</c:f>
              <c:numCache>
                <c:formatCode>General</c:formatCode>
                <c:ptCount val="4"/>
                <c:pt idx="0">
                  <c:v>6</c:v>
                </c:pt>
                <c:pt idx="1">
                  <c:v>33</c:v>
                </c:pt>
                <c:pt idx="2">
                  <c:v>7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BF-483A-984E-3FD7380B2EAA}"/>
            </c:ext>
          </c:extLst>
        </c:ser>
        <c:ser>
          <c:idx val="2"/>
          <c:order val="2"/>
          <c:tx>
            <c:strRef>
              <c:f>'例題6-3'!$D$1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'例題6-3'!$A$2:$A$5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'例題6-3'!$D$2:$D$5</c:f>
              <c:numCache>
                <c:formatCode>General</c:formatCode>
                <c:ptCount val="4"/>
                <c:pt idx="0">
                  <c:v>7</c:v>
                </c:pt>
                <c:pt idx="1">
                  <c:v>14</c:v>
                </c:pt>
                <c:pt idx="2">
                  <c:v>29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BF-483A-984E-3FD7380B2EAA}"/>
            </c:ext>
          </c:extLst>
        </c:ser>
        <c:ser>
          <c:idx val="3"/>
          <c:order val="3"/>
          <c:tx>
            <c:strRef>
              <c:f>'例題6-3'!$E$1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'例題6-3'!$A$2:$A$5</c:f>
              <c:strCache>
                <c:ptCount val="4"/>
                <c:pt idx="0">
                  <c:v>スポーツ</c:v>
                </c:pt>
                <c:pt idx="1">
                  <c:v>読書</c:v>
                </c:pt>
                <c:pt idx="2">
                  <c:v>音楽</c:v>
                </c:pt>
                <c:pt idx="3">
                  <c:v>映画</c:v>
                </c:pt>
              </c:strCache>
            </c:strRef>
          </c:cat>
          <c:val>
            <c:numRef>
              <c:f>'例題6-3'!$E$2:$E$5</c:f>
              <c:numCache>
                <c:formatCode>General</c:formatCode>
                <c:ptCount val="4"/>
                <c:pt idx="0">
                  <c:v>9</c:v>
                </c:pt>
                <c:pt idx="1">
                  <c:v>7</c:v>
                </c:pt>
                <c:pt idx="2">
                  <c:v>8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BF-483A-984E-3FD7380B2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男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'例題6-4(2×M分割表)'!$A$2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'例題6-4(2×M分割表)'!$B$1:$F$1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'例題6-4(2×M分割表)'!$B$2:$F$2</c:f>
              <c:numCache>
                <c:formatCode>General</c:formatCode>
                <c:ptCount val="5"/>
                <c:pt idx="0">
                  <c:v>5</c:v>
                </c:pt>
                <c:pt idx="1">
                  <c:v>15</c:v>
                </c:pt>
                <c:pt idx="2">
                  <c:v>35</c:v>
                </c:pt>
                <c:pt idx="3">
                  <c:v>30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65-426E-BF30-99E1FE668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女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'例題6-4(2×M分割表)'!$A$3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'例題6-4(2×M分割表)'!$B$1:$F$1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'例題6-4(2×M分割表)'!$B$3:$F$3</c:f>
              <c:numCache>
                <c:formatCode>General</c:formatCode>
                <c:ptCount val="5"/>
                <c:pt idx="0">
                  <c:v>10</c:v>
                </c:pt>
                <c:pt idx="1">
                  <c:v>25</c:v>
                </c:pt>
                <c:pt idx="2">
                  <c:v>30</c:v>
                </c:pt>
                <c:pt idx="3">
                  <c:v>25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E3-489D-B8FB-EE6B1E29E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 sz="1050">
                <a:latin typeface="+mn-ea"/>
                <a:ea typeface="+mn-ea"/>
              </a:rPr>
              <a:t>性別と満足度の帯グラフ</a:t>
            </a:r>
            <a:endParaRPr lang="ja-JP" sz="1050"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31060019709546577"/>
          <c:y val="1.99063253263056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59523700674699032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'例題6-4(2×M分割表)'!$B$1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2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'例題6-4(2×M分割表)'!$B$2:$B$3</c:f>
              <c:numCache>
                <c:formatCode>General</c:formatCode>
                <c:ptCount val="2"/>
                <c:pt idx="0">
                  <c:v>5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0F-498C-B419-D0352BAA8748}"/>
            </c:ext>
          </c:extLst>
        </c:ser>
        <c:ser>
          <c:idx val="1"/>
          <c:order val="1"/>
          <c:tx>
            <c:strRef>
              <c:f>'例題6-4(2×M分割表)'!$C$1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'例題6-4(2×M分割表)'!$C$2:$C$3</c:f>
              <c:numCache>
                <c:formatCode>General</c:formatCode>
                <c:ptCount val="2"/>
                <c:pt idx="0">
                  <c:v>15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0F-498C-B419-D0352BAA8748}"/>
            </c:ext>
          </c:extLst>
        </c:ser>
        <c:ser>
          <c:idx val="2"/>
          <c:order val="2"/>
          <c:tx>
            <c:strRef>
              <c:f>'例題6-4(2×M分割表)'!$D$1</c:f>
              <c:strCache>
                <c:ptCount val="1"/>
                <c:pt idx="0">
                  <c:v>どちらともいえない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'例題6-4(2×M分割表)'!$A$2:$A$3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'例題6-4(2×M分割表)'!$D$2:$D$3</c:f>
              <c:numCache>
                <c:formatCode>General</c:formatCode>
                <c:ptCount val="2"/>
                <c:pt idx="0">
                  <c:v>35</c:v>
                </c:pt>
                <c:pt idx="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0F-498C-B419-D0352BAA8748}"/>
            </c:ext>
          </c:extLst>
        </c:ser>
        <c:ser>
          <c:idx val="3"/>
          <c:order val="3"/>
          <c:tx>
            <c:strRef>
              <c:f>'例題6-4(2×M分割表)'!$E$1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'例題6-4(2×M分割表)'!$E$2:$E$3</c:f>
              <c:numCache>
                <c:formatCode>General</c:formatCode>
                <c:ptCount val="2"/>
                <c:pt idx="0">
                  <c:v>30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0F-498C-B419-D0352BAA8748}"/>
            </c:ext>
          </c:extLst>
        </c:ser>
        <c:ser>
          <c:idx val="4"/>
          <c:order val="4"/>
          <c:tx>
            <c:strRef>
              <c:f>'例題6-4(2×M分割表)'!$F$1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2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'例題6-4(2×M分割表)'!$A$2:$A$3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'例題6-4(2×M分割表)'!$F$2:$F$3</c:f>
              <c:numCache>
                <c:formatCode>General</c:formatCode>
                <c:ptCount val="2"/>
                <c:pt idx="0">
                  <c:v>15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0F-498C-B419-D0352BAA8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08038826277251"/>
          <c:y val="0.84717506515925456"/>
          <c:w val="0.72919599870361074"/>
          <c:h val="0.1296008886267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学生</a:t>
            </a:r>
          </a:p>
        </c:rich>
      </c:tx>
      <c:layout>
        <c:manualLayout>
          <c:xMode val="edge"/>
          <c:yMode val="edge"/>
          <c:x val="0.49297935266314713"/>
          <c:y val="7.23404214921303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'例題6-5(L×M分割表)'!$A$2</c:f>
              <c:strCache>
                <c:ptCount val="1"/>
                <c:pt idx="0">
                  <c:v>学生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'例題6-5(L×M分割表)'!$B$1:$F$1</c:f>
              <c:strCache>
                <c:ptCount val="5"/>
                <c:pt idx="0">
                  <c:v>不満</c:v>
                </c:pt>
                <c:pt idx="1">
                  <c:v>やや不満</c:v>
                </c:pt>
                <c:pt idx="2">
                  <c:v>どちらともいえない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'例題6-5(L×M分割表)'!$B$2:$F$2</c:f>
              <c:numCache>
                <c:formatCode>General</c:formatCode>
                <c:ptCount val="5"/>
                <c:pt idx="0">
                  <c:v>6</c:v>
                </c:pt>
                <c:pt idx="1">
                  <c:v>11</c:v>
                </c:pt>
                <c:pt idx="2">
                  <c:v>16</c:v>
                </c:pt>
                <c:pt idx="3">
                  <c:v>6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8-4BF9-98F7-D5797E9E3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17929</xdr:colOff>
      <xdr:row>0</xdr:row>
      <xdr:rowOff>0</xdr:rowOff>
    </xdr:from>
    <xdr:to>
      <xdr:col>12</xdr:col>
      <xdr:colOff>421341</xdr:colOff>
      <xdr:row>13</xdr:row>
      <xdr:rowOff>35858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0F9DAF8-C855-4584-9FCD-22242D1B11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403411</xdr:colOff>
      <xdr:row>13</xdr:row>
      <xdr:rowOff>35858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A1FA43F-26AF-4919-9263-1497F9F3D1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663388</xdr:colOff>
      <xdr:row>4</xdr:row>
      <xdr:rowOff>26894</xdr:rowOff>
    </xdr:from>
    <xdr:to>
      <xdr:col>11</xdr:col>
      <xdr:colOff>869576</xdr:colOff>
      <xdr:row>17</xdr:row>
      <xdr:rowOff>62752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7B67198-03C6-4F79-8FD1-F9DE514075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0.02608</cdr:x>
      <cdr:y>0.03411</cdr:y>
    </cdr:from>
    <cdr:to>
      <cdr:x>0.20701</cdr:x>
      <cdr:y>0.12184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24AEED3-D37F-469B-BC59-40451F516D2B}"/>
            </a:ext>
          </a:extLst>
        </cdr:cNvPr>
        <cdr:cNvSpPr txBox="1"/>
      </cdr:nvSpPr>
      <cdr:spPr>
        <a:xfrm xmlns:a="http://schemas.openxmlformats.org/drawingml/2006/main">
          <a:off x="95623" y="104588"/>
          <a:ext cx="663388" cy="268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14</xdr:col>
      <xdr:colOff>510989</xdr:colOff>
      <xdr:row>13</xdr:row>
      <xdr:rowOff>35858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D9B838-909C-46C6-9DB2-2600E847E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0</xdr:row>
      <xdr:rowOff>0</xdr:rowOff>
    </xdr:from>
    <xdr:to>
      <xdr:col>21</xdr:col>
      <xdr:colOff>510988</xdr:colOff>
      <xdr:row>13</xdr:row>
      <xdr:rowOff>35858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752438F-2327-4E45-B942-F89836C58A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358590</xdr:colOff>
      <xdr:row>8</xdr:row>
      <xdr:rowOff>17930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ACC6F91-DBEB-4E75-8567-22524E683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9</xdr:row>
      <xdr:rowOff>0</xdr:rowOff>
    </xdr:from>
    <xdr:to>
      <xdr:col>15</xdr:col>
      <xdr:colOff>358590</xdr:colOff>
      <xdr:row>18</xdr:row>
      <xdr:rowOff>8965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224BA5E-1C07-4B8B-8C31-A3B664166A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152400</xdr:colOff>
      <xdr:row>0</xdr:row>
      <xdr:rowOff>8965</xdr:rowOff>
    </xdr:from>
    <xdr:to>
      <xdr:col>21</xdr:col>
      <xdr:colOff>582706</xdr:colOff>
      <xdr:row>15</xdr:row>
      <xdr:rowOff>116541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F220D60-4C8F-43B3-8575-ACAA8364A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15</xdr:col>
      <xdr:colOff>358589</xdr:colOff>
      <xdr:row>8</xdr:row>
      <xdr:rowOff>17930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0E41FC3-A140-40EA-9032-AEC50C0ED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9</xdr:row>
      <xdr:rowOff>0</xdr:rowOff>
    </xdr:from>
    <xdr:to>
      <xdr:col>15</xdr:col>
      <xdr:colOff>358589</xdr:colOff>
      <xdr:row>18</xdr:row>
      <xdr:rowOff>8965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D3E4B8C-2297-4601-8989-78B5463FB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19</xdr:row>
      <xdr:rowOff>0</xdr:rowOff>
    </xdr:from>
    <xdr:to>
      <xdr:col>15</xdr:col>
      <xdr:colOff>358589</xdr:colOff>
      <xdr:row>28</xdr:row>
      <xdr:rowOff>8964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AFB423-6B42-46AC-8175-0CFB6FAFAF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0</xdr:row>
      <xdr:rowOff>0</xdr:rowOff>
    </xdr:from>
    <xdr:to>
      <xdr:col>22</xdr:col>
      <xdr:colOff>259977</xdr:colOff>
      <xdr:row>15</xdr:row>
      <xdr:rowOff>107576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DE1073D5-4122-4FBE-A9EB-42FAFF643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2D378-F1FF-49B8-88B2-94D28485E13B}">
  <dimension ref="A1:G13"/>
  <sheetViews>
    <sheetView showGridLines="0" zoomScale="85" zoomScaleNormal="85" workbookViewId="0"/>
  </sheetViews>
  <sheetFormatPr defaultRowHeight="18.75" x14ac:dyDescent="0.4"/>
  <cols>
    <col min="1" max="1" width="11" bestFit="1" customWidth="1"/>
    <col min="5" max="5" width="17.75" customWidth="1"/>
    <col min="6" max="6" width="8.875" bestFit="1" customWidth="1"/>
  </cols>
  <sheetData>
    <row r="1" spans="1:7" x14ac:dyDescent="0.4">
      <c r="A1" t="s">
        <v>86</v>
      </c>
    </row>
    <row r="2" spans="1:7" x14ac:dyDescent="0.4">
      <c r="A2" s="13"/>
      <c r="B2" s="14" t="s">
        <v>49</v>
      </c>
      <c r="C2" s="14" t="s">
        <v>48</v>
      </c>
      <c r="D2" s="14" t="s">
        <v>79</v>
      </c>
    </row>
    <row r="3" spans="1:7" x14ac:dyDescent="0.4">
      <c r="A3" s="13" t="s">
        <v>89</v>
      </c>
      <c r="B3" s="13">
        <v>457</v>
      </c>
      <c r="C3" s="13">
        <v>446</v>
      </c>
      <c r="D3" s="13">
        <f>B3+C3</f>
        <v>903</v>
      </c>
    </row>
    <row r="4" spans="1:7" x14ac:dyDescent="0.4">
      <c r="A4" s="13" t="s">
        <v>88</v>
      </c>
      <c r="B4" s="13">
        <v>43</v>
      </c>
      <c r="C4" s="13">
        <v>54</v>
      </c>
      <c r="D4" s="13">
        <f>B4+C4</f>
        <v>97</v>
      </c>
    </row>
    <row r="5" spans="1:7" x14ac:dyDescent="0.4">
      <c r="A5" s="13" t="s">
        <v>79</v>
      </c>
      <c r="B5" s="13">
        <f>B3+B4</f>
        <v>500</v>
      </c>
      <c r="C5" s="13">
        <f>C3+C4</f>
        <v>500</v>
      </c>
      <c r="D5" s="13">
        <f>SUM(B3:C4)</f>
        <v>1000</v>
      </c>
    </row>
    <row r="7" spans="1:7" x14ac:dyDescent="0.4">
      <c r="E7" s="6" t="s">
        <v>54</v>
      </c>
      <c r="F7" s="35" t="s">
        <v>53</v>
      </c>
      <c r="G7" s="22">
        <v>0.05</v>
      </c>
    </row>
    <row r="8" spans="1:7" x14ac:dyDescent="0.4">
      <c r="E8" s="4" t="s">
        <v>1</v>
      </c>
      <c r="F8" s="28" t="s">
        <v>55</v>
      </c>
      <c r="G8" s="19">
        <v>1</v>
      </c>
    </row>
    <row r="9" spans="1:7" x14ac:dyDescent="0.4">
      <c r="E9" s="4" t="s">
        <v>2</v>
      </c>
      <c r="F9" s="38" t="s">
        <v>56</v>
      </c>
      <c r="G9" s="17">
        <f>D5*(B3*C4-C3*B4)^2/((B3+C3)*(B4+C4)*(B3+B4)*(C3+C4))</f>
        <v>1.381420465572947</v>
      </c>
    </row>
    <row r="10" spans="1:7" x14ac:dyDescent="0.4">
      <c r="E10" s="4" t="s">
        <v>87</v>
      </c>
      <c r="F10" s="38" t="s">
        <v>56</v>
      </c>
      <c r="G10" s="17">
        <f>D5*(ABS(B3*C4-C3*B4)-D5/2)^2/((B3+C3)*(B4+C4)*(B3+B4)*(C3+C4))</f>
        <v>1.1416698062586339</v>
      </c>
    </row>
    <row r="11" spans="1:7" x14ac:dyDescent="0.4">
      <c r="E11" s="4" t="s">
        <v>78</v>
      </c>
      <c r="F11" s="38" t="s">
        <v>77</v>
      </c>
      <c r="G11" s="17">
        <f>CHIINV(G7,G8)</f>
        <v>3.8414588206941236</v>
      </c>
    </row>
    <row r="12" spans="1:7" x14ac:dyDescent="0.4">
      <c r="E12" s="4" t="s">
        <v>0</v>
      </c>
      <c r="F12" s="39" t="s">
        <v>76</v>
      </c>
      <c r="G12" s="17">
        <f>CHIDIST(G9,G8)</f>
        <v>0.23985933852052749</v>
      </c>
    </row>
    <row r="13" spans="1:7" x14ac:dyDescent="0.4">
      <c r="E13" s="2" t="s">
        <v>87</v>
      </c>
      <c r="F13" s="37" t="s">
        <v>76</v>
      </c>
      <c r="G13" s="16">
        <f>CHIDIST(G10,G8)</f>
        <v>0.28529976538668689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22EDD-7F00-4C40-AA8C-6233FED1A25A}">
  <dimension ref="A1:L11"/>
  <sheetViews>
    <sheetView showGridLines="0" zoomScale="85" zoomScaleNormal="85" workbookViewId="0"/>
  </sheetViews>
  <sheetFormatPr defaultRowHeight="18.75" x14ac:dyDescent="0.4"/>
  <cols>
    <col min="1" max="1" width="11" bestFit="1" customWidth="1"/>
    <col min="5" max="5" width="17.75" customWidth="1"/>
    <col min="6" max="6" width="8.875" bestFit="1" customWidth="1"/>
    <col min="10" max="10" width="21.375" bestFit="1" customWidth="1"/>
    <col min="11" max="11" width="15.25" bestFit="1" customWidth="1"/>
    <col min="12" max="12" width="17.25" bestFit="1" customWidth="1"/>
  </cols>
  <sheetData>
    <row r="1" spans="1:12" x14ac:dyDescent="0.4">
      <c r="A1" t="s">
        <v>86</v>
      </c>
      <c r="J1" s="13"/>
      <c r="K1" s="13" t="s">
        <v>85</v>
      </c>
      <c r="L1" s="13" t="s">
        <v>84</v>
      </c>
    </row>
    <row r="2" spans="1:12" x14ac:dyDescent="0.4">
      <c r="A2" s="13"/>
      <c r="B2" s="14" t="s">
        <v>49</v>
      </c>
      <c r="C2" s="14" t="s">
        <v>83</v>
      </c>
      <c r="D2" s="14" t="s">
        <v>79</v>
      </c>
      <c r="J2" s="13" t="s">
        <v>82</v>
      </c>
      <c r="K2" s="13">
        <v>80</v>
      </c>
      <c r="L2" s="13">
        <v>40</v>
      </c>
    </row>
    <row r="3" spans="1:12" x14ac:dyDescent="0.4">
      <c r="A3" s="13" t="s">
        <v>48</v>
      </c>
      <c r="B3" s="13">
        <v>80</v>
      </c>
      <c r="C3" s="13">
        <v>40</v>
      </c>
      <c r="D3" s="13">
        <f>B3+C3</f>
        <v>120</v>
      </c>
      <c r="J3" s="13" t="s">
        <v>81</v>
      </c>
      <c r="K3" s="13">
        <v>80</v>
      </c>
      <c r="L3" s="13">
        <v>30</v>
      </c>
    </row>
    <row r="4" spans="1:12" x14ac:dyDescent="0.4">
      <c r="A4" s="13" t="s">
        <v>80</v>
      </c>
      <c r="B4" s="13">
        <v>30</v>
      </c>
      <c r="C4" s="13">
        <v>50</v>
      </c>
      <c r="D4" s="13">
        <f>B4+C4</f>
        <v>80</v>
      </c>
    </row>
    <row r="5" spans="1:12" x14ac:dyDescent="0.4">
      <c r="A5" s="13" t="s">
        <v>79</v>
      </c>
      <c r="B5" s="13">
        <f>B3+B4</f>
        <v>110</v>
      </c>
      <c r="C5" s="13">
        <f>C3+C4</f>
        <v>90</v>
      </c>
      <c r="D5" s="13">
        <f>SUM(B3:C4)</f>
        <v>200</v>
      </c>
    </row>
    <row r="7" spans="1:12" x14ac:dyDescent="0.4">
      <c r="E7" s="6" t="s">
        <v>54</v>
      </c>
      <c r="F7" s="35" t="s">
        <v>53</v>
      </c>
      <c r="G7" s="22">
        <v>0.05</v>
      </c>
    </row>
    <row r="8" spans="1:12" x14ac:dyDescent="0.4">
      <c r="E8" s="4" t="s">
        <v>1</v>
      </c>
      <c r="F8" s="28" t="s">
        <v>55</v>
      </c>
      <c r="G8" s="19">
        <v>1</v>
      </c>
    </row>
    <row r="9" spans="1:12" x14ac:dyDescent="0.4">
      <c r="E9" s="4" t="s">
        <v>2</v>
      </c>
      <c r="F9" s="38" t="s">
        <v>56</v>
      </c>
      <c r="G9" s="17">
        <f>(ABS(C3-B4)-1)^2/(C3+B4)</f>
        <v>1.1571428571428573</v>
      </c>
    </row>
    <row r="10" spans="1:12" x14ac:dyDescent="0.4">
      <c r="E10" s="4" t="s">
        <v>78</v>
      </c>
      <c r="F10" s="38" t="s">
        <v>77</v>
      </c>
      <c r="G10" s="17">
        <f>CHIINV(G7,G8)</f>
        <v>3.8414588206941236</v>
      </c>
    </row>
    <row r="11" spans="1:12" x14ac:dyDescent="0.4">
      <c r="E11" s="2" t="s">
        <v>0</v>
      </c>
      <c r="F11" s="37" t="s">
        <v>76</v>
      </c>
      <c r="G11" s="16">
        <f>CHIDIST(G9,G8)</f>
        <v>0.28205887576155886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116D9-AA12-44E6-8A43-17451D4537B9}">
  <dimension ref="A1:D13"/>
  <sheetViews>
    <sheetView showGridLines="0" zoomScale="85" zoomScaleNormal="85" workbookViewId="0">
      <selection activeCell="J22" sqref="J22"/>
    </sheetView>
  </sheetViews>
  <sheetFormatPr defaultRowHeight="18.75" x14ac:dyDescent="0.4"/>
  <cols>
    <col min="1" max="1" width="18.875" bestFit="1" customWidth="1"/>
    <col min="2" max="2" width="9" style="28"/>
  </cols>
  <sheetData>
    <row r="1" spans="1:4" x14ac:dyDescent="0.4">
      <c r="A1" s="6" t="s">
        <v>75</v>
      </c>
      <c r="B1" s="35" t="s">
        <v>74</v>
      </c>
      <c r="C1" s="5">
        <v>70</v>
      </c>
    </row>
    <row r="2" spans="1:4" x14ac:dyDescent="0.4">
      <c r="A2" s="4" t="s">
        <v>73</v>
      </c>
      <c r="B2" s="28" t="s">
        <v>72</v>
      </c>
      <c r="C2" s="3">
        <v>30</v>
      </c>
    </row>
    <row r="3" spans="1:4" x14ac:dyDescent="0.4">
      <c r="A3" s="4" t="s">
        <v>71</v>
      </c>
      <c r="B3" s="28" t="s">
        <v>70</v>
      </c>
      <c r="C3" s="3">
        <v>40</v>
      </c>
    </row>
    <row r="4" spans="1:4" x14ac:dyDescent="0.4">
      <c r="A4" s="4" t="s">
        <v>69</v>
      </c>
      <c r="B4" s="28" t="s">
        <v>68</v>
      </c>
      <c r="C4" s="36">
        <f>C2/C1</f>
        <v>0.42857142857142855</v>
      </c>
    </row>
    <row r="5" spans="1:4" x14ac:dyDescent="0.4">
      <c r="A5" s="4" t="s">
        <v>67</v>
      </c>
      <c r="B5" s="28" t="s">
        <v>66</v>
      </c>
      <c r="C5" s="3">
        <v>0.5</v>
      </c>
    </row>
    <row r="6" spans="1:4" x14ac:dyDescent="0.4">
      <c r="A6" s="4" t="s">
        <v>54</v>
      </c>
      <c r="B6" s="28" t="s">
        <v>53</v>
      </c>
      <c r="C6" s="3">
        <v>0.05</v>
      </c>
    </row>
    <row r="7" spans="1:4" x14ac:dyDescent="0.4">
      <c r="A7" s="4" t="s">
        <v>63</v>
      </c>
      <c r="B7" s="28" t="s">
        <v>65</v>
      </c>
      <c r="C7" s="33">
        <f>BINOMDIST(C3-1,C1,C5,1)</f>
        <v>0.85901053910317171</v>
      </c>
    </row>
    <row r="8" spans="1:4" x14ac:dyDescent="0.4">
      <c r="A8" s="4" t="s">
        <v>63</v>
      </c>
      <c r="B8" s="28" t="s">
        <v>64</v>
      </c>
      <c r="C8" s="33">
        <f>BINOMDIST(C2,C1,C5,0)</f>
        <v>4.6881359385314139E-2</v>
      </c>
    </row>
    <row r="9" spans="1:4" x14ac:dyDescent="0.4">
      <c r="A9" s="2" t="s">
        <v>63</v>
      </c>
      <c r="B9" s="26" t="s">
        <v>62</v>
      </c>
      <c r="C9" s="32">
        <f>BINOMDIST(C2-1,C1,C5,1)</f>
        <v>9.4108101511513872E-2</v>
      </c>
    </row>
    <row r="11" spans="1:4" x14ac:dyDescent="0.4">
      <c r="A11" s="6" t="s">
        <v>32</v>
      </c>
      <c r="B11" s="35" t="s">
        <v>52</v>
      </c>
      <c r="C11" s="34">
        <f>(1-C7)*2</f>
        <v>0.28197892179365658</v>
      </c>
      <c r="D11" s="31">
        <f>BINOMDIST(C2,C1,C5,1)*2</f>
        <v>0.28197892179365658</v>
      </c>
    </row>
    <row r="12" spans="1:4" x14ac:dyDescent="0.4">
      <c r="A12" s="4" t="s">
        <v>61</v>
      </c>
      <c r="B12" s="28" t="s">
        <v>52</v>
      </c>
      <c r="C12" s="33">
        <f>1-C8</f>
        <v>0.95311864061468587</v>
      </c>
      <c r="D12" s="31">
        <f>1-BINOMDIST(C2,C1,C5,0)</f>
        <v>0.95311864061468587</v>
      </c>
    </row>
    <row r="13" spans="1:4" x14ac:dyDescent="0.4">
      <c r="A13" s="2" t="s">
        <v>60</v>
      </c>
      <c r="B13" s="26" t="s">
        <v>52</v>
      </c>
      <c r="C13" s="32">
        <f>1-C7</f>
        <v>0.14098946089682829</v>
      </c>
      <c r="D13" s="31">
        <f>BINOMDIST(C2,C1,C5,1)</f>
        <v>0.14098946089682829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94064-235C-4557-BCA2-93D6CC8A58C1}">
  <dimension ref="A1:F39"/>
  <sheetViews>
    <sheetView showGridLines="0" zoomScale="85" zoomScaleNormal="85" workbookViewId="0"/>
  </sheetViews>
  <sheetFormatPr defaultRowHeight="18.75" x14ac:dyDescent="0.4"/>
  <cols>
    <col min="1" max="1" width="13" bestFit="1" customWidth="1"/>
    <col min="3" max="3" width="9" customWidth="1"/>
    <col min="5" max="5" width="9" customWidth="1"/>
  </cols>
  <sheetData>
    <row r="1" spans="1:6" x14ac:dyDescent="0.4">
      <c r="A1" s="13"/>
      <c r="B1" s="14" t="s">
        <v>49</v>
      </c>
      <c r="C1" s="14" t="s">
        <v>48</v>
      </c>
      <c r="D1" s="14" t="s">
        <v>47</v>
      </c>
      <c r="E1" s="14" t="s">
        <v>46</v>
      </c>
      <c r="F1" s="14" t="s">
        <v>59</v>
      </c>
    </row>
    <row r="2" spans="1:6" x14ac:dyDescent="0.4">
      <c r="A2" s="13" t="s">
        <v>45</v>
      </c>
      <c r="B2" s="13">
        <v>20</v>
      </c>
      <c r="C2" s="13">
        <v>6</v>
      </c>
      <c r="D2" s="13">
        <v>7</v>
      </c>
      <c r="E2" s="13">
        <v>9</v>
      </c>
      <c r="F2" s="13">
        <f>SUM(B2:E2)</f>
        <v>42</v>
      </c>
    </row>
    <row r="3" spans="1:6" x14ac:dyDescent="0.4">
      <c r="A3" s="13" t="s">
        <v>44</v>
      </c>
      <c r="B3" s="13">
        <v>6</v>
      </c>
      <c r="C3" s="13">
        <v>33</v>
      </c>
      <c r="D3" s="13">
        <v>14</v>
      </c>
      <c r="E3" s="13">
        <v>7</v>
      </c>
      <c r="F3" s="13">
        <f>SUM(B3:E3)</f>
        <v>60</v>
      </c>
    </row>
    <row r="4" spans="1:6" x14ac:dyDescent="0.4">
      <c r="A4" s="13" t="s">
        <v>43</v>
      </c>
      <c r="B4" s="13">
        <v>9</v>
      </c>
      <c r="C4" s="13">
        <v>7</v>
      </c>
      <c r="D4" s="13">
        <v>29</v>
      </c>
      <c r="E4" s="13">
        <v>8</v>
      </c>
      <c r="F4" s="13">
        <f>SUM(B4:E4)</f>
        <v>53</v>
      </c>
    </row>
    <row r="5" spans="1:6" x14ac:dyDescent="0.4">
      <c r="A5" s="13" t="s">
        <v>42</v>
      </c>
      <c r="B5" s="13">
        <v>8</v>
      </c>
      <c r="C5" s="13">
        <v>8</v>
      </c>
      <c r="D5" s="13">
        <v>10</v>
      </c>
      <c r="E5" s="13">
        <v>24</v>
      </c>
      <c r="F5" s="13">
        <f>SUM(B5:E5)</f>
        <v>50</v>
      </c>
    </row>
    <row r="6" spans="1:6" x14ac:dyDescent="0.4">
      <c r="A6" s="13" t="s">
        <v>59</v>
      </c>
      <c r="B6" s="13">
        <f>SUM(B2:B5)</f>
        <v>43</v>
      </c>
      <c r="C6" s="13">
        <f>SUM(C2:C5)</f>
        <v>54</v>
      </c>
      <c r="D6" s="13">
        <f>SUM(D2:D5)</f>
        <v>60</v>
      </c>
      <c r="E6" s="13">
        <f>SUM(E2:E5)</f>
        <v>48</v>
      </c>
      <c r="F6" s="13">
        <f>SUM(B2:E5)</f>
        <v>205</v>
      </c>
    </row>
    <row r="8" spans="1:6" x14ac:dyDescent="0.4">
      <c r="A8" t="s">
        <v>58</v>
      </c>
    </row>
    <row r="9" spans="1:6" x14ac:dyDescent="0.4">
      <c r="A9" s="13"/>
      <c r="B9" s="14" t="s">
        <v>49</v>
      </c>
      <c r="C9" s="14" t="s">
        <v>48</v>
      </c>
      <c r="D9" s="14" t="s">
        <v>47</v>
      </c>
      <c r="E9" s="14" t="s">
        <v>46</v>
      </c>
    </row>
    <row r="10" spans="1:6" x14ac:dyDescent="0.4">
      <c r="A10" s="13" t="s">
        <v>45</v>
      </c>
      <c r="B10" s="23">
        <f>B$6*$F2/$F$6</f>
        <v>8.8097560975609763</v>
      </c>
      <c r="C10" s="23">
        <f>C$6*$F2/$F$6</f>
        <v>11.063414634146341</v>
      </c>
      <c r="D10" s="23">
        <f>D$6*$F2/$F$6</f>
        <v>12.292682926829269</v>
      </c>
      <c r="E10" s="23">
        <f>E$6*$F2/$F$6</f>
        <v>9.8341463414634145</v>
      </c>
    </row>
    <row r="11" spans="1:6" x14ac:dyDescent="0.4">
      <c r="A11" s="13" t="s">
        <v>44</v>
      </c>
      <c r="B11" s="23">
        <f>B$6*$F3/$F$6</f>
        <v>12.585365853658537</v>
      </c>
      <c r="C11" s="23">
        <f>C$6*$F3/$F$6</f>
        <v>15.804878048780488</v>
      </c>
      <c r="D11" s="23">
        <f>D$6*$F3/$F$6</f>
        <v>17.560975609756099</v>
      </c>
      <c r="E11" s="23">
        <f>E$6*$F3/$F$6</f>
        <v>14.048780487804878</v>
      </c>
    </row>
    <row r="12" spans="1:6" x14ac:dyDescent="0.4">
      <c r="A12" s="13" t="s">
        <v>43</v>
      </c>
      <c r="B12" s="23">
        <f>B$6*$F4/$F$6</f>
        <v>11.117073170731707</v>
      </c>
      <c r="C12" s="23">
        <f>C$6*$F4/$F$6</f>
        <v>13.960975609756098</v>
      </c>
      <c r="D12" s="23">
        <f>D$6*$F4/$F$6</f>
        <v>15.512195121951219</v>
      </c>
      <c r="E12" s="23">
        <f>E$6*$F4/$F$6</f>
        <v>12.409756097560976</v>
      </c>
    </row>
    <row r="13" spans="1:6" x14ac:dyDescent="0.4">
      <c r="A13" s="13" t="s">
        <v>42</v>
      </c>
      <c r="B13" s="23">
        <f>B$6*$F5/$F$6</f>
        <v>10.487804878048781</v>
      </c>
      <c r="C13" s="23">
        <f>C$6*$F5/$F$6</f>
        <v>13.170731707317072</v>
      </c>
      <c r="D13" s="23">
        <f>D$6*$F5/$F$6</f>
        <v>14.634146341463415</v>
      </c>
      <c r="E13" s="23">
        <f>E$6*$F5/$F$6</f>
        <v>11.707317073170731</v>
      </c>
    </row>
    <row r="15" spans="1:6" x14ac:dyDescent="0.4">
      <c r="A15" t="s">
        <v>57</v>
      </c>
    </row>
    <row r="16" spans="1:6" x14ac:dyDescent="0.4">
      <c r="A16" s="13"/>
      <c r="B16" s="14" t="s">
        <v>49</v>
      </c>
      <c r="C16" s="14" t="s">
        <v>48</v>
      </c>
      <c r="D16" s="14" t="s">
        <v>47</v>
      </c>
      <c r="E16" s="14" t="s">
        <v>46</v>
      </c>
    </row>
    <row r="17" spans="1:5" x14ac:dyDescent="0.4">
      <c r="A17" s="13" t="s">
        <v>45</v>
      </c>
      <c r="B17" s="23">
        <f>(B2-B10)^2/B10</f>
        <v>14.213964292466843</v>
      </c>
      <c r="C17" s="23">
        <f>(C2-C10)^2/C10</f>
        <v>2.3173828881145946</v>
      </c>
      <c r="D17" s="23">
        <f>(D2-D10)^2/D10</f>
        <v>2.2787940379403797</v>
      </c>
      <c r="E17" s="23">
        <f>(E2-E10)^2/E10</f>
        <v>7.0753484320557461E-2</v>
      </c>
    </row>
    <row r="18" spans="1:5" x14ac:dyDescent="0.4">
      <c r="A18" s="13" t="s">
        <v>44</v>
      </c>
      <c r="B18" s="23">
        <f>(B3-B11)^2/B11</f>
        <v>3.4458309699376071</v>
      </c>
      <c r="C18" s="23">
        <f>(C3-C11)^2/C11</f>
        <v>18.707655826558266</v>
      </c>
      <c r="D18" s="23">
        <f>(D3-D11)^2/D11</f>
        <v>0.72208672086720915</v>
      </c>
      <c r="E18" s="23">
        <f>(E3-E11)^2/E11</f>
        <v>3.5366277100271004</v>
      </c>
    </row>
    <row r="19" spans="1:5" x14ac:dyDescent="0.4">
      <c r="A19" s="13" t="s">
        <v>43</v>
      </c>
      <c r="B19" s="23">
        <f>(B4-B12)^2/B12</f>
        <v>0.40316356125386615</v>
      </c>
      <c r="C19" s="23">
        <f>(C4-C12)^2/C12</f>
        <v>3.4707589780300316</v>
      </c>
      <c r="D19" s="23">
        <f>(D4-D12)^2/D12</f>
        <v>11.727603926982667</v>
      </c>
      <c r="E19" s="23">
        <f>(E4-E12)^2/E12</f>
        <v>1.5669888019634914</v>
      </c>
    </row>
    <row r="20" spans="1:5" x14ac:dyDescent="0.4">
      <c r="A20" s="13" t="s">
        <v>42</v>
      </c>
      <c r="B20" s="23">
        <f>(B5-B13)^2/B13</f>
        <v>0.59013045944412956</v>
      </c>
      <c r="C20" s="23">
        <f>(C5-C13)^2/C13</f>
        <v>2.029990966576332</v>
      </c>
      <c r="D20" s="23">
        <f>(D5-D13)^2/D13</f>
        <v>1.4674796747967482</v>
      </c>
      <c r="E20" s="23">
        <f>(E5-E13)^2/E13</f>
        <v>12.907317073170733</v>
      </c>
    </row>
    <row r="22" spans="1:5" x14ac:dyDescent="0.4">
      <c r="A22" s="6" t="s">
        <v>2</v>
      </c>
      <c r="B22" s="30" t="s">
        <v>56</v>
      </c>
      <c r="C22" s="29">
        <f>SUM(B17:E20)</f>
        <v>79.456529372450561</v>
      </c>
    </row>
    <row r="23" spans="1:5" x14ac:dyDescent="0.4">
      <c r="A23" s="4" t="s">
        <v>1</v>
      </c>
      <c r="B23" s="28" t="s">
        <v>55</v>
      </c>
      <c r="C23" s="27">
        <f>(COUNT(B2:B5)-1)*(COUNT(B2:E2)-1)</f>
        <v>9</v>
      </c>
    </row>
    <row r="24" spans="1:5" x14ac:dyDescent="0.4">
      <c r="A24" s="4" t="s">
        <v>54</v>
      </c>
      <c r="B24" s="28" t="s">
        <v>53</v>
      </c>
      <c r="C24" s="27">
        <v>0.05</v>
      </c>
    </row>
    <row r="25" spans="1:5" x14ac:dyDescent="0.4">
      <c r="A25" s="2" t="s">
        <v>0</v>
      </c>
      <c r="B25" s="26" t="s">
        <v>52</v>
      </c>
      <c r="C25" s="25">
        <f>CHIDIST(C22,C23)</f>
        <v>2.0720376868847064E-13</v>
      </c>
      <c r="E25" s="24">
        <f>CHITEST(B2:E5,B10:E13)</f>
        <v>2.0720376868847064E-13</v>
      </c>
    </row>
    <row r="27" spans="1:5" x14ac:dyDescent="0.4">
      <c r="A27" t="s">
        <v>51</v>
      </c>
    </row>
    <row r="28" spans="1:5" x14ac:dyDescent="0.4">
      <c r="A28" s="13"/>
      <c r="B28" s="14" t="s">
        <v>49</v>
      </c>
      <c r="C28" s="14" t="s">
        <v>48</v>
      </c>
      <c r="D28" s="14" t="s">
        <v>47</v>
      </c>
      <c r="E28" s="14" t="s">
        <v>46</v>
      </c>
    </row>
    <row r="29" spans="1:5" x14ac:dyDescent="0.4">
      <c r="A29" s="13" t="s">
        <v>45</v>
      </c>
      <c r="B29" s="23">
        <f>(B2-B10)/SQRT(B10)</f>
        <v>3.7701411502047031</v>
      </c>
      <c r="C29" s="23">
        <f>(C2-C10)/SQRT(C10)</f>
        <v>-1.5222952696880441</v>
      </c>
      <c r="D29" s="23">
        <f>(D2-D10)/SQRT(D10)</f>
        <v>-1.5095675002928421</v>
      </c>
      <c r="E29" s="23">
        <f>(E2-E10)/SQRT(E10)</f>
        <v>-0.26599527123721106</v>
      </c>
    </row>
    <row r="30" spans="1:5" x14ac:dyDescent="0.4">
      <c r="A30" s="13" t="s">
        <v>44</v>
      </c>
      <c r="B30" s="23">
        <f>(B3-B11)/SQRT(B11)</f>
        <v>-1.8562949576879226</v>
      </c>
      <c r="C30" s="23">
        <f>(C3-C11)/SQRT(C11)</f>
        <v>4.3252347712648227</v>
      </c>
      <c r="D30" s="23">
        <f>(D3-D11)/SQRT(D11)</f>
        <v>-0.8497568598529871</v>
      </c>
      <c r="E30" s="23">
        <f>(E3-E11)/SQRT(E11)</f>
        <v>-1.8805923827419648</v>
      </c>
    </row>
    <row r="31" spans="1:5" x14ac:dyDescent="0.4">
      <c r="A31" s="13" t="s">
        <v>43</v>
      </c>
      <c r="B31" s="23">
        <f>(B4-B12)/SQRT(B12)</f>
        <v>-0.63495162119161974</v>
      </c>
      <c r="C31" s="23">
        <f>(C4-C12)/SQRT(C12)</f>
        <v>-1.8629973102583997</v>
      </c>
      <c r="D31" s="23">
        <f>(D4-D12)/SQRT(D12)</f>
        <v>3.424558939043489</v>
      </c>
      <c r="E31" s="23">
        <f>(E4-E12)/SQRT(E12)</f>
        <v>-1.2517942330764635</v>
      </c>
    </row>
    <row r="32" spans="1:5" x14ac:dyDescent="0.4">
      <c r="A32" s="13" t="s">
        <v>42</v>
      </c>
      <c r="B32" s="23">
        <f>(B5-B13)/SQRT(B13)</f>
        <v>-0.76819949195773973</v>
      </c>
      <c r="C32" s="23">
        <f>(C5-C13)/SQRT(C13)</f>
        <v>-1.4247775147637374</v>
      </c>
      <c r="D32" s="23">
        <f>(D5-D13)/SQRT(D13)</f>
        <v>-1.2113957548203429</v>
      </c>
      <c r="E32" s="23">
        <f>(E5-E13)/SQRT(E13)</f>
        <v>3.5926754756268666</v>
      </c>
    </row>
    <row r="34" spans="1:5" x14ac:dyDescent="0.4">
      <c r="A34" t="s">
        <v>50</v>
      </c>
    </row>
    <row r="35" spans="1:5" x14ac:dyDescent="0.4">
      <c r="A35" s="13"/>
      <c r="B35" s="14" t="s">
        <v>49</v>
      </c>
      <c r="C35" s="14" t="s">
        <v>48</v>
      </c>
      <c r="D35" s="14" t="s">
        <v>47</v>
      </c>
      <c r="E35" s="14" t="s">
        <v>46</v>
      </c>
    </row>
    <row r="36" spans="1:5" x14ac:dyDescent="0.4">
      <c r="A36" s="13" t="s">
        <v>45</v>
      </c>
      <c r="B36" s="23">
        <f>B29/SQRT((1-$F2/$F$6)*(1-B$6/$F$6))</f>
        <v>4.7562005810243395</v>
      </c>
      <c r="C36" s="23">
        <f>C29/SQRT((1-$F2/$F$6)*(1-C$6/$F$6))</f>
        <v>-1.9891635068732216</v>
      </c>
      <c r="D36" s="23">
        <f>D29/SQRT((1-$F2/$F$6)*(1-D$6/$F$6))</f>
        <v>-2.0129296408803077</v>
      </c>
      <c r="E36" s="23">
        <f>E29/SQRT((1-$F2/$F$6)*(1-E$6/$F$6))</f>
        <v>-0.34086636445545254</v>
      </c>
    </row>
    <row r="37" spans="1:5" x14ac:dyDescent="0.4">
      <c r="A37" s="13" t="s">
        <v>44</v>
      </c>
      <c r="B37" s="23">
        <f>B30/SQRT((1-$F3/$F$6)*(1-B$6/$F$6))</f>
        <v>-2.4829006241132836</v>
      </c>
      <c r="C37" s="23">
        <f>C30/SQRT((1-$F3/$F$6)*(1-C$6/$F$6))</f>
        <v>5.9922658385184544</v>
      </c>
      <c r="D37" s="23">
        <f>D30/SQRT((1-$F3/$F$6)*(1-D$6/$F$6))</f>
        <v>-1.2013803880680163</v>
      </c>
      <c r="E37" s="23">
        <f>E30/SQRT((1-$F3/$F$6)*(1-E$6/$F$6))</f>
        <v>-2.5551400331944598</v>
      </c>
    </row>
    <row r="38" spans="1:5" x14ac:dyDescent="0.4">
      <c r="A38" s="13" t="s">
        <v>43</v>
      </c>
      <c r="B38" s="23">
        <f>B31/SQRT((1-$F4/$F$6)*(1-B$6/$F$6))</f>
        <v>-0.82949771917598791</v>
      </c>
      <c r="C38" s="23">
        <f>C31/SQRT((1-$F4/$F$6)*(1-C$6/$F$6))</f>
        <v>-2.520901178614543</v>
      </c>
      <c r="D38" s="23">
        <f>D31/SQRT((1-$F4/$F$6)*(1-D$6/$F$6))</f>
        <v>4.728819215409457</v>
      </c>
      <c r="E38" s="23">
        <f>E31/SQRT((1-$F4/$F$6)*(1-E$6/$F$6))</f>
        <v>-1.6611742380769621</v>
      </c>
    </row>
    <row r="39" spans="1:5" x14ac:dyDescent="0.4">
      <c r="A39" s="13" t="s">
        <v>42</v>
      </c>
      <c r="B39" s="23">
        <f>B32/SQRT((1-$F5/$F$6)*(1-B$6/$F$6))</f>
        <v>-0.99381264962884597</v>
      </c>
      <c r="C39" s="23">
        <f>C32/SQRT((1-$F5/$F$6)*(1-C$6/$F$6))</f>
        <v>-1.9091787462593881</v>
      </c>
      <c r="D39" s="23">
        <f>D32/SQRT((1-$F5/$F$6)*(1-D$6/$F$6))</f>
        <v>-1.6564947288778642</v>
      </c>
      <c r="E39" s="23">
        <f>E32/SQRT((1-$F5/$F$6)*(1-E$6/$F$6))</f>
        <v>4.7212410566784317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C493-F1CD-488A-8829-9E4158E9D392}">
  <dimension ref="A1:F21"/>
  <sheetViews>
    <sheetView showGridLines="0" zoomScale="85" zoomScaleNormal="85" workbookViewId="0"/>
  </sheetViews>
  <sheetFormatPr defaultRowHeight="18.75" x14ac:dyDescent="0.4"/>
  <cols>
    <col min="1" max="1" width="14.75" bestFit="1" customWidth="1"/>
    <col min="2" max="6" width="11.125" customWidth="1"/>
  </cols>
  <sheetData>
    <row r="1" spans="1:6" ht="37.5" x14ac:dyDescent="0.4">
      <c r="A1" s="13"/>
      <c r="B1" s="14" t="s">
        <v>31</v>
      </c>
      <c r="C1" s="14" t="s">
        <v>30</v>
      </c>
      <c r="D1" s="15" t="s">
        <v>29</v>
      </c>
      <c r="E1" s="14" t="s">
        <v>28</v>
      </c>
      <c r="F1" s="14" t="s">
        <v>27</v>
      </c>
    </row>
    <row r="2" spans="1:6" x14ac:dyDescent="0.4">
      <c r="A2" s="13" t="s">
        <v>41</v>
      </c>
      <c r="B2" s="13">
        <v>5</v>
      </c>
      <c r="C2" s="13">
        <v>15</v>
      </c>
      <c r="D2" s="13">
        <v>35</v>
      </c>
      <c r="E2" s="13">
        <v>30</v>
      </c>
      <c r="F2" s="13">
        <v>15</v>
      </c>
    </row>
    <row r="3" spans="1:6" x14ac:dyDescent="0.4">
      <c r="A3" s="13" t="s">
        <v>40</v>
      </c>
      <c r="B3" s="13">
        <v>10</v>
      </c>
      <c r="C3" s="13">
        <v>25</v>
      </c>
      <c r="D3" s="13">
        <v>30</v>
      </c>
      <c r="E3" s="13">
        <v>25</v>
      </c>
      <c r="F3" s="13">
        <v>10</v>
      </c>
    </row>
    <row r="5" spans="1:6" x14ac:dyDescent="0.4">
      <c r="A5" s="6" t="s">
        <v>39</v>
      </c>
      <c r="B5" s="22">
        <f>SUM(B2:F2)</f>
        <v>100</v>
      </c>
    </row>
    <row r="6" spans="1:6" x14ac:dyDescent="0.4">
      <c r="A6" s="4" t="s">
        <v>38</v>
      </c>
      <c r="B6" s="19">
        <f>SUM(B3:F3)</f>
        <v>100</v>
      </c>
    </row>
    <row r="7" spans="1:6" x14ac:dyDescent="0.4">
      <c r="A7" s="4" t="s">
        <v>20</v>
      </c>
      <c r="B7" s="19">
        <f>B5+B6</f>
        <v>200</v>
      </c>
    </row>
    <row r="8" spans="1:6" x14ac:dyDescent="0.4">
      <c r="A8" s="4" t="s">
        <v>19</v>
      </c>
      <c r="B8" s="19">
        <f>IF(B5&lt;=B6,B5,B6)</f>
        <v>100</v>
      </c>
    </row>
    <row r="9" spans="1:6" x14ac:dyDescent="0.4">
      <c r="A9" s="4" t="s">
        <v>18</v>
      </c>
      <c r="B9" s="19">
        <f>B7-B8</f>
        <v>100</v>
      </c>
    </row>
    <row r="10" spans="1:6" x14ac:dyDescent="0.4">
      <c r="A10" s="6" t="s">
        <v>16</v>
      </c>
      <c r="B10" s="22">
        <f>B2+B3</f>
        <v>15</v>
      </c>
      <c r="C10" s="12">
        <f>C2+C3</f>
        <v>40</v>
      </c>
      <c r="D10" s="22">
        <f>D2+D3</f>
        <v>65</v>
      </c>
      <c r="E10" s="12">
        <f>E2+E3</f>
        <v>55</v>
      </c>
      <c r="F10" s="22">
        <f>F2+F3</f>
        <v>25</v>
      </c>
    </row>
    <row r="11" spans="1:6" x14ac:dyDescent="0.4">
      <c r="A11" s="4" t="s">
        <v>15</v>
      </c>
      <c r="B11" s="19">
        <f>B10</f>
        <v>15</v>
      </c>
      <c r="C11">
        <f>C10+B11</f>
        <v>55</v>
      </c>
      <c r="D11" s="19">
        <f>D10+C11</f>
        <v>120</v>
      </c>
      <c r="E11">
        <f>E10+D11</f>
        <v>175</v>
      </c>
      <c r="F11" s="19">
        <f>F10+E11</f>
        <v>200</v>
      </c>
    </row>
    <row r="12" spans="1:6" x14ac:dyDescent="0.4">
      <c r="A12" s="4" t="s">
        <v>14</v>
      </c>
      <c r="B12" s="19">
        <f>(1+B11)/2</f>
        <v>8</v>
      </c>
      <c r="C12">
        <f>(1+B11+C11)/2</f>
        <v>35.5</v>
      </c>
      <c r="D12" s="19">
        <f>(1+C11+D11)/2</f>
        <v>88</v>
      </c>
      <c r="E12">
        <f>(1+D11+E11)/2</f>
        <v>148</v>
      </c>
      <c r="F12" s="19">
        <f>(1+E11+F11)/2</f>
        <v>188</v>
      </c>
    </row>
    <row r="13" spans="1:6" x14ac:dyDescent="0.4">
      <c r="A13" s="4" t="s">
        <v>37</v>
      </c>
      <c r="B13" s="19">
        <f>IF($B$5&lt;=$B$6,B2*B12,B3*B12)</f>
        <v>40</v>
      </c>
      <c r="C13">
        <f>IF($B$5&lt;=$B$6,C2*C12,C3*C12)</f>
        <v>532.5</v>
      </c>
      <c r="D13" s="19">
        <f>IF($B$5&lt;=$B$6,D2*D12,D3*D12)</f>
        <v>3080</v>
      </c>
      <c r="E13">
        <f>IF($B$5&lt;=$B$6,E2*E12,E3*E12)</f>
        <v>4440</v>
      </c>
      <c r="F13" s="19">
        <f>IF($B$5&lt;=$B$6,F2*F12,F3*F12)</f>
        <v>2820</v>
      </c>
    </row>
    <row r="14" spans="1:6" x14ac:dyDescent="0.4">
      <c r="A14" s="2" t="s">
        <v>4</v>
      </c>
      <c r="B14" s="21">
        <f>B10*(B10^2-1)</f>
        <v>3360</v>
      </c>
      <c r="C14" s="11">
        <f>C10*(C10^2-1)</f>
        <v>63960</v>
      </c>
      <c r="D14" s="21">
        <f>D10*(D10^2-1)</f>
        <v>274560</v>
      </c>
      <c r="E14" s="11">
        <f>E10*(E10^2-1)</f>
        <v>166320</v>
      </c>
      <c r="F14" s="21">
        <f>F10*(F10^2-1)</f>
        <v>15600</v>
      </c>
    </row>
    <row r="15" spans="1:6" x14ac:dyDescent="0.4">
      <c r="A15" s="6" t="s">
        <v>3</v>
      </c>
      <c r="B15" s="20">
        <f>1-SUM(B14:F14)/(B7^3-B7)</f>
        <v>0.93452336308407713</v>
      </c>
    </row>
    <row r="16" spans="1:6" x14ac:dyDescent="0.4">
      <c r="A16" s="4" t="s">
        <v>36</v>
      </c>
      <c r="B16" s="19">
        <f>SUM(B13:F13)</f>
        <v>10912.5</v>
      </c>
    </row>
    <row r="17" spans="1:2" x14ac:dyDescent="0.4">
      <c r="A17" s="4" t="s">
        <v>35</v>
      </c>
      <c r="B17" s="19">
        <f>B8*(B7+1)/2</f>
        <v>10050</v>
      </c>
    </row>
    <row r="18" spans="1:2" x14ac:dyDescent="0.4">
      <c r="A18" s="4" t="s">
        <v>34</v>
      </c>
      <c r="B18" s="18">
        <f>B15*B8*B9*(B7+1)/12</f>
        <v>156532.66331658291</v>
      </c>
    </row>
    <row r="19" spans="1:2" x14ac:dyDescent="0.4">
      <c r="A19" s="4" t="s">
        <v>2</v>
      </c>
      <c r="B19" s="17">
        <f>(ABS(B16-B17)-1/2)/SQRT(B18)</f>
        <v>2.1787368481786773</v>
      </c>
    </row>
    <row r="20" spans="1:2" x14ac:dyDescent="0.4">
      <c r="A20" s="4" t="s">
        <v>33</v>
      </c>
      <c r="B20" s="17">
        <f>1-NORMSDIST(ABS(B19))</f>
        <v>1.4675611363346941E-2</v>
      </c>
    </row>
    <row r="21" spans="1:2" x14ac:dyDescent="0.4">
      <c r="A21" s="2" t="s">
        <v>32</v>
      </c>
      <c r="B21" s="16">
        <f>B20*2</f>
        <v>2.9351222726693882E-2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19A32-26A0-468D-8CCE-5EC2674EA822}">
  <dimension ref="A1:F26"/>
  <sheetViews>
    <sheetView showGridLines="0" tabSelected="1" zoomScale="85" zoomScaleNormal="85" workbookViewId="0"/>
  </sheetViews>
  <sheetFormatPr defaultRowHeight="18.75" x14ac:dyDescent="0.4"/>
  <cols>
    <col min="1" max="1" width="13" bestFit="1" customWidth="1"/>
    <col min="2" max="6" width="11.125" customWidth="1"/>
  </cols>
  <sheetData>
    <row r="1" spans="1:6" ht="37.5" x14ac:dyDescent="0.4">
      <c r="A1" s="14"/>
      <c r="B1" s="14" t="s">
        <v>31</v>
      </c>
      <c r="C1" s="14" t="s">
        <v>30</v>
      </c>
      <c r="D1" s="15" t="s">
        <v>29</v>
      </c>
      <c r="E1" s="14" t="s">
        <v>28</v>
      </c>
      <c r="F1" s="14" t="s">
        <v>27</v>
      </c>
    </row>
    <row r="2" spans="1:6" x14ac:dyDescent="0.4">
      <c r="A2" s="13" t="s">
        <v>26</v>
      </c>
      <c r="B2" s="13">
        <v>6</v>
      </c>
      <c r="C2" s="13">
        <v>11</v>
      </c>
      <c r="D2" s="13">
        <v>16</v>
      </c>
      <c r="E2" s="13">
        <v>6</v>
      </c>
      <c r="F2" s="13">
        <v>11</v>
      </c>
    </row>
    <row r="3" spans="1:6" x14ac:dyDescent="0.4">
      <c r="A3" s="13" t="s">
        <v>25</v>
      </c>
      <c r="B3" s="13">
        <v>7</v>
      </c>
      <c r="C3" s="13">
        <v>8</v>
      </c>
      <c r="D3" s="13">
        <v>15</v>
      </c>
      <c r="E3" s="13">
        <v>14</v>
      </c>
      <c r="F3" s="13">
        <v>6</v>
      </c>
    </row>
    <row r="4" spans="1:6" x14ac:dyDescent="0.4">
      <c r="A4" s="13" t="s">
        <v>24</v>
      </c>
      <c r="B4" s="13">
        <v>15</v>
      </c>
      <c r="C4" s="13">
        <v>11</v>
      </c>
      <c r="D4" s="13">
        <v>13</v>
      </c>
      <c r="E4" s="13">
        <v>6</v>
      </c>
      <c r="F4" s="13">
        <v>5</v>
      </c>
    </row>
    <row r="6" spans="1:6" x14ac:dyDescent="0.4">
      <c r="A6" s="6" t="s">
        <v>23</v>
      </c>
      <c r="B6" s="5">
        <f>SUM(B2:F2)</f>
        <v>50</v>
      </c>
    </row>
    <row r="7" spans="1:6" x14ac:dyDescent="0.4">
      <c r="A7" s="4" t="s">
        <v>22</v>
      </c>
      <c r="B7" s="3">
        <f>SUM(B3:F3)</f>
        <v>50</v>
      </c>
    </row>
    <row r="8" spans="1:6" x14ac:dyDescent="0.4">
      <c r="A8" s="4" t="s">
        <v>21</v>
      </c>
      <c r="B8" s="3">
        <f>SUM(B4:F4)</f>
        <v>50</v>
      </c>
    </row>
    <row r="9" spans="1:6" x14ac:dyDescent="0.4">
      <c r="A9" s="4" t="s">
        <v>20</v>
      </c>
      <c r="B9" s="3">
        <f>B6+B7+B8</f>
        <v>150</v>
      </c>
    </row>
    <row r="10" spans="1:6" x14ac:dyDescent="0.4">
      <c r="A10" s="4" t="s">
        <v>19</v>
      </c>
      <c r="B10" s="3">
        <f>B6</f>
        <v>50</v>
      </c>
    </row>
    <row r="11" spans="1:6" x14ac:dyDescent="0.4">
      <c r="A11" s="4" t="s">
        <v>18</v>
      </c>
      <c r="B11" s="3">
        <f>B7</f>
        <v>50</v>
      </c>
    </row>
    <row r="12" spans="1:6" x14ac:dyDescent="0.4">
      <c r="A12" s="4" t="s">
        <v>17</v>
      </c>
      <c r="B12" s="3">
        <f>B8</f>
        <v>50</v>
      </c>
    </row>
    <row r="13" spans="1:6" x14ac:dyDescent="0.4">
      <c r="A13" s="6" t="s">
        <v>16</v>
      </c>
      <c r="B13" s="12">
        <f>B2+B3+B4</f>
        <v>28</v>
      </c>
      <c r="C13" s="12">
        <f>C2+C3+C4</f>
        <v>30</v>
      </c>
      <c r="D13" s="12">
        <f>D2+D3+D4</f>
        <v>44</v>
      </c>
      <c r="E13" s="12">
        <f>E2+E3+E4</f>
        <v>26</v>
      </c>
      <c r="F13" s="5">
        <f>F2+F3+F4</f>
        <v>22</v>
      </c>
    </row>
    <row r="14" spans="1:6" x14ac:dyDescent="0.4">
      <c r="A14" s="4" t="s">
        <v>15</v>
      </c>
      <c r="B14">
        <f>B13</f>
        <v>28</v>
      </c>
      <c r="C14">
        <f>C13+B14</f>
        <v>58</v>
      </c>
      <c r="D14">
        <f>D13+C14</f>
        <v>102</v>
      </c>
      <c r="E14">
        <f>E13+D14</f>
        <v>128</v>
      </c>
      <c r="F14" s="3">
        <f>F13+E14</f>
        <v>150</v>
      </c>
    </row>
    <row r="15" spans="1:6" x14ac:dyDescent="0.4">
      <c r="A15" s="4" t="s">
        <v>14</v>
      </c>
      <c r="B15">
        <f>(1+B14)/2</f>
        <v>14.5</v>
      </c>
      <c r="C15">
        <f>(1+B14+C14)/2</f>
        <v>43.5</v>
      </c>
      <c r="D15">
        <f>(1+C14+D14)/2</f>
        <v>80.5</v>
      </c>
      <c r="E15">
        <f>(1+D14+E14)/2</f>
        <v>115.5</v>
      </c>
      <c r="F15" s="3">
        <f>(1+E14+F14)/2</f>
        <v>139.5</v>
      </c>
    </row>
    <row r="16" spans="1:6" x14ac:dyDescent="0.4">
      <c r="A16" s="4" t="s">
        <v>13</v>
      </c>
      <c r="B16">
        <f t="shared" ref="B16:F18" si="0">B2*B$15</f>
        <v>87</v>
      </c>
      <c r="C16">
        <f t="shared" si="0"/>
        <v>478.5</v>
      </c>
      <c r="D16">
        <f t="shared" si="0"/>
        <v>1288</v>
      </c>
      <c r="E16">
        <f t="shared" si="0"/>
        <v>693</v>
      </c>
      <c r="F16" s="3">
        <f t="shared" si="0"/>
        <v>1534.5</v>
      </c>
    </row>
    <row r="17" spans="1:6" x14ac:dyDescent="0.4">
      <c r="A17" s="4" t="s">
        <v>12</v>
      </c>
      <c r="B17">
        <f t="shared" si="0"/>
        <v>101.5</v>
      </c>
      <c r="C17">
        <f t="shared" si="0"/>
        <v>348</v>
      </c>
      <c r="D17">
        <f t="shared" si="0"/>
        <v>1207.5</v>
      </c>
      <c r="E17">
        <f t="shared" si="0"/>
        <v>1617</v>
      </c>
      <c r="F17" s="3">
        <f t="shared" si="0"/>
        <v>837</v>
      </c>
    </row>
    <row r="18" spans="1:6" x14ac:dyDescent="0.4">
      <c r="A18" s="2" t="s">
        <v>11</v>
      </c>
      <c r="B18" s="11">
        <f t="shared" si="0"/>
        <v>217.5</v>
      </c>
      <c r="C18" s="11">
        <f t="shared" si="0"/>
        <v>478.5</v>
      </c>
      <c r="D18" s="11">
        <f t="shared" si="0"/>
        <v>1046.5</v>
      </c>
      <c r="E18" s="11">
        <f t="shared" si="0"/>
        <v>693</v>
      </c>
      <c r="F18" s="10">
        <f t="shared" si="0"/>
        <v>697.5</v>
      </c>
    </row>
    <row r="19" spans="1:6" x14ac:dyDescent="0.4">
      <c r="A19" s="6" t="s">
        <v>10</v>
      </c>
      <c r="B19" s="5">
        <f>SUM(B16:F16)</f>
        <v>4081</v>
      </c>
      <c r="C19" t="s">
        <v>9</v>
      </c>
      <c r="D19">
        <f>B19*B19/B10</f>
        <v>333091.21999999997</v>
      </c>
      <c r="F19" s="3"/>
    </row>
    <row r="20" spans="1:6" x14ac:dyDescent="0.4">
      <c r="A20" s="4" t="s">
        <v>8</v>
      </c>
      <c r="B20" s="3">
        <f>SUM(B17:F17)</f>
        <v>4111</v>
      </c>
      <c r="C20" t="s">
        <v>7</v>
      </c>
      <c r="D20">
        <f>B20*B20/B11</f>
        <v>338006.42</v>
      </c>
      <c r="F20" s="3"/>
    </row>
    <row r="21" spans="1:6" x14ac:dyDescent="0.4">
      <c r="A21" s="2" t="s">
        <v>6</v>
      </c>
      <c r="B21" s="10">
        <f>SUM(B18:F18)</f>
        <v>3133</v>
      </c>
      <c r="C21" t="s">
        <v>5</v>
      </c>
      <c r="D21">
        <f>B21*B21/B12</f>
        <v>196313.78</v>
      </c>
      <c r="F21" s="3"/>
    </row>
    <row r="22" spans="1:6" x14ac:dyDescent="0.4">
      <c r="A22" s="9" t="s">
        <v>4</v>
      </c>
      <c r="B22" s="8">
        <f>B13*(B13^2-1)</f>
        <v>21924</v>
      </c>
      <c r="C22" s="8">
        <f>C13*(C13^2-1)</f>
        <v>26970</v>
      </c>
      <c r="D22" s="8">
        <f>D13*(D13^2-1)</f>
        <v>85140</v>
      </c>
      <c r="E22" s="8">
        <f>E13*(E13^2-1)</f>
        <v>17550</v>
      </c>
      <c r="F22" s="7">
        <f>F13*(F13^2-1)</f>
        <v>10626</v>
      </c>
    </row>
    <row r="23" spans="1:6" x14ac:dyDescent="0.4">
      <c r="A23" s="6" t="s">
        <v>3</v>
      </c>
      <c r="B23" s="5">
        <f>1-SUM(B22:F22)/(B9^3-B9)</f>
        <v>0.9519356415840704</v>
      </c>
    </row>
    <row r="24" spans="1:6" x14ac:dyDescent="0.4">
      <c r="A24" s="4" t="s">
        <v>2</v>
      </c>
      <c r="B24" s="3">
        <f>(6/B23)*(2*SUM(D19:D21)/(B9*(B9+1))-(B9+1)/2)</f>
        <v>6.8867252353204149</v>
      </c>
    </row>
    <row r="25" spans="1:6" x14ac:dyDescent="0.4">
      <c r="A25" s="4" t="s">
        <v>1</v>
      </c>
      <c r="B25" s="3">
        <f>COUNT(B2:B4)-1</f>
        <v>2</v>
      </c>
    </row>
    <row r="26" spans="1:6" x14ac:dyDescent="0.4">
      <c r="A26" s="2" t="s">
        <v>0</v>
      </c>
      <c r="B26" s="1">
        <f>CHIDIST(B24,B25)</f>
        <v>3.195704512855161E-2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例題6-1</vt:lpstr>
      <vt:lpstr>例題6-2(McNemar検定)</vt:lpstr>
      <vt:lpstr>例題6-2(二項検定)</vt:lpstr>
      <vt:lpstr>例題6-3</vt:lpstr>
      <vt:lpstr>例題6-4(2×M分割表)</vt:lpstr>
      <vt:lpstr>例題6-5(L×M分割表)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編集部</dc:creator>
  <cp:lastModifiedBy>編集部</cp:lastModifiedBy>
  <dcterms:created xsi:type="dcterms:W3CDTF">2025-10-15T06:23:48Z</dcterms:created>
  <dcterms:modified xsi:type="dcterms:W3CDTF">2025-10-15T06:30:07Z</dcterms:modified>
</cp:coreProperties>
</file>